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ya\Desktop\tanya\IAQS\CM1 research\To be sent\"/>
    </mc:Choice>
  </mc:AlternateContent>
  <xr:revisionPtr revIDLastSave="0" documentId="13_ncr:1_{FC4BE8D5-A877-4452-9CD4-CA8D5E6FE616}" xr6:coauthVersionLast="45" xr6:coauthVersionMax="45" xr10:uidLastSave="{00000000-0000-0000-0000-000000000000}"/>
  <bookViews>
    <workbookView xWindow="-120" yWindow="-120" windowWidth="20730" windowHeight="11160" xr2:uid="{C443229B-6548-4D2F-8382-8778DE6C9AE3}"/>
  </bookViews>
  <sheets>
    <sheet name="Question 1" sheetId="1" r:id="rId1"/>
    <sheet name="Question 2" sheetId="2" r:id="rId2"/>
    <sheet name="Question 3" sheetId="3" r:id="rId3"/>
    <sheet name="Question 4" sheetId="4" r:id="rId4"/>
    <sheet name="Question 5" sheetId="5" r:id="rId5"/>
    <sheet name="Question 6" sheetId="6" r:id="rId6"/>
    <sheet name="Question 7" sheetId="8" r:id="rId7"/>
    <sheet name="Question 8" sheetId="7" r:id="rId8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7" l="1"/>
  <c r="D24" i="7"/>
  <c r="D25" i="7"/>
  <c r="D26" i="7"/>
  <c r="D27" i="7"/>
  <c r="D28" i="7"/>
  <c r="D29" i="7"/>
  <c r="D22" i="7"/>
  <c r="C24" i="7"/>
  <c r="C25" i="7"/>
  <c r="C26" i="7"/>
  <c r="C27" i="7"/>
  <c r="C28" i="7"/>
  <c r="C29" i="7"/>
  <c r="B26" i="7"/>
  <c r="B27" i="7" s="1"/>
  <c r="B28" i="7" s="1"/>
  <c r="B29" i="7" s="1"/>
  <c r="B25" i="7"/>
  <c r="B21" i="7"/>
  <c r="B22" i="7" s="1"/>
  <c r="B23" i="7" s="1"/>
  <c r="B24" i="7" s="1"/>
  <c r="B20" i="7"/>
  <c r="B16" i="7"/>
  <c r="B17" i="7" s="1"/>
  <c r="B18" i="7" s="1"/>
  <c r="B19" i="7" s="1"/>
  <c r="B15" i="7"/>
  <c r="B11" i="7"/>
  <c r="B12" i="7" s="1"/>
  <c r="B13" i="7" s="1"/>
  <c r="B14" i="7" s="1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B9" i="7"/>
  <c r="B10" i="7" s="1"/>
  <c r="D25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B20" i="8"/>
  <c r="B21" i="8" s="1"/>
  <c r="B22" i="8" s="1"/>
  <c r="B23" i="8" s="1"/>
  <c r="B19" i="8"/>
  <c r="B17" i="8"/>
  <c r="B18" i="8" s="1"/>
  <c r="B16" i="8"/>
  <c r="B11" i="8"/>
  <c r="B12" i="8" s="1"/>
  <c r="B13" i="8" s="1"/>
  <c r="B14" i="8" s="1"/>
  <c r="B15" i="8" s="1"/>
  <c r="B10" i="8"/>
  <c r="D9" i="8"/>
  <c r="C9" i="8"/>
  <c r="B9" i="8"/>
  <c r="D9" i="7" l="1"/>
  <c r="D10" i="7"/>
  <c r="B22" i="6"/>
  <c r="B24" i="5"/>
  <c r="I11" i="6"/>
  <c r="B11" i="6"/>
  <c r="D20" i="6"/>
  <c r="K20" i="6"/>
  <c r="D15" i="6"/>
  <c r="K15" i="6"/>
  <c r="D16" i="6"/>
  <c r="K16" i="6"/>
  <c r="D17" i="6"/>
  <c r="K17" i="6"/>
  <c r="D18" i="6"/>
  <c r="K18" i="6"/>
  <c r="D19" i="6"/>
  <c r="K19" i="6"/>
  <c r="K13" i="6"/>
  <c r="K14" i="6"/>
  <c r="K12" i="6"/>
  <c r="I5" i="6"/>
  <c r="K13" i="5"/>
  <c r="K14" i="5"/>
  <c r="K15" i="5"/>
  <c r="K16" i="5"/>
  <c r="K17" i="5"/>
  <c r="K18" i="5"/>
  <c r="K19" i="5"/>
  <c r="K20" i="5"/>
  <c r="K21" i="5"/>
  <c r="K22" i="5"/>
  <c r="K12" i="5"/>
  <c r="D11" i="7" l="1"/>
  <c r="J11" i="5"/>
  <c r="L11" i="5" s="1"/>
  <c r="I12" i="5" s="1"/>
  <c r="I5" i="5"/>
  <c r="B5" i="6"/>
  <c r="J11" i="6" s="1"/>
  <c r="L11" i="6" s="1"/>
  <c r="I12" i="6" s="1"/>
  <c r="J12" i="6" s="1"/>
  <c r="L12" i="6" s="1"/>
  <c r="I13" i="6" s="1"/>
  <c r="D14" i="6"/>
  <c r="D13" i="6"/>
  <c r="D12" i="6"/>
  <c r="D13" i="5"/>
  <c r="D14" i="5"/>
  <c r="D15" i="5"/>
  <c r="D16" i="5"/>
  <c r="D17" i="5"/>
  <c r="D18" i="5"/>
  <c r="D19" i="5"/>
  <c r="D20" i="5"/>
  <c r="D21" i="5"/>
  <c r="D22" i="5"/>
  <c r="D12" i="5"/>
  <c r="C11" i="5"/>
  <c r="E11" i="5" s="1"/>
  <c r="B12" i="5" s="1"/>
  <c r="B5" i="5"/>
  <c r="D12" i="7" l="1"/>
  <c r="J13" i="6"/>
  <c r="L13" i="6" s="1"/>
  <c r="I14" i="6" s="1"/>
  <c r="J12" i="5"/>
  <c r="L12" i="5" s="1"/>
  <c r="I13" i="5" s="1"/>
  <c r="C11" i="6"/>
  <c r="E11" i="6" s="1"/>
  <c r="B12" i="6" s="1"/>
  <c r="C12" i="5"/>
  <c r="E12" i="5" s="1"/>
  <c r="B13" i="5" s="1"/>
  <c r="D13" i="7" l="1"/>
  <c r="J14" i="6"/>
  <c r="L14" i="6" s="1"/>
  <c r="I15" i="6" s="1"/>
  <c r="J15" i="6" s="1"/>
  <c r="L15" i="6" s="1"/>
  <c r="I16" i="6" s="1"/>
  <c r="J16" i="6" s="1"/>
  <c r="L16" i="6" s="1"/>
  <c r="I17" i="6" s="1"/>
  <c r="J17" i="6" s="1"/>
  <c r="L17" i="6" s="1"/>
  <c r="I18" i="6" s="1"/>
  <c r="J18" i="6" s="1"/>
  <c r="L18" i="6" s="1"/>
  <c r="I19" i="6" s="1"/>
  <c r="J13" i="5"/>
  <c r="L13" i="5" s="1"/>
  <c r="I14" i="5" s="1"/>
  <c r="C12" i="6"/>
  <c r="E12" i="6" s="1"/>
  <c r="B13" i="6" s="1"/>
  <c r="C13" i="5"/>
  <c r="E13" i="5"/>
  <c r="B14" i="5" s="1"/>
  <c r="C14" i="5" s="1"/>
  <c r="E14" i="5" s="1"/>
  <c r="B15" i="5" s="1"/>
  <c r="C15" i="5" s="1"/>
  <c r="E15" i="5" s="1"/>
  <c r="B16" i="5" s="1"/>
  <c r="D14" i="7" l="1"/>
  <c r="J19" i="6"/>
  <c r="L19" i="6" s="1"/>
  <c r="I20" i="6" s="1"/>
  <c r="J14" i="5"/>
  <c r="L14" i="5" s="1"/>
  <c r="I15" i="5" s="1"/>
  <c r="C13" i="6"/>
  <c r="E13" i="6" s="1"/>
  <c r="B14" i="6" s="1"/>
  <c r="C16" i="5"/>
  <c r="E16" i="5"/>
  <c r="B17" i="5" s="1"/>
  <c r="D15" i="7" l="1"/>
  <c r="J20" i="6"/>
  <c r="L20" i="6" s="1"/>
  <c r="J15" i="5"/>
  <c r="L15" i="5" s="1"/>
  <c r="I16" i="5" s="1"/>
  <c r="C14" i="6"/>
  <c r="E14" i="6" s="1"/>
  <c r="B15" i="6" s="1"/>
  <c r="C15" i="6" s="1"/>
  <c r="E15" i="6" s="1"/>
  <c r="B16" i="6" s="1"/>
  <c r="C16" i="6" s="1"/>
  <c r="E16" i="6" s="1"/>
  <c r="B17" i="6" s="1"/>
  <c r="C17" i="6" s="1"/>
  <c r="E17" i="6" s="1"/>
  <c r="B18" i="6" s="1"/>
  <c r="C18" i="6" s="1"/>
  <c r="E18" i="6" s="1"/>
  <c r="B19" i="6" s="1"/>
  <c r="C19" i="6" s="1"/>
  <c r="E19" i="6" s="1"/>
  <c r="B20" i="6" s="1"/>
  <c r="C17" i="5"/>
  <c r="E17" i="5" s="1"/>
  <c r="B18" i="5" s="1"/>
  <c r="D16" i="7" l="1"/>
  <c r="C20" i="6"/>
  <c r="E20" i="6" s="1"/>
  <c r="J16" i="5"/>
  <c r="L16" i="5" s="1"/>
  <c r="I17" i="5" s="1"/>
  <c r="C18" i="5"/>
  <c r="E18" i="5" s="1"/>
  <c r="B19" i="5" s="1"/>
  <c r="D17" i="7" l="1"/>
  <c r="J17" i="5"/>
  <c r="L17" i="5" s="1"/>
  <c r="I18" i="5" s="1"/>
  <c r="C19" i="5"/>
  <c r="E19" i="5"/>
  <c r="B20" i="5" s="1"/>
  <c r="D18" i="7" l="1"/>
  <c r="J18" i="5"/>
  <c r="L18" i="5" s="1"/>
  <c r="I19" i="5" s="1"/>
  <c r="C20" i="5"/>
  <c r="E20" i="5"/>
  <c r="B21" i="5" s="1"/>
  <c r="D19" i="7" l="1"/>
  <c r="J19" i="5"/>
  <c r="L19" i="5" s="1"/>
  <c r="I20" i="5" s="1"/>
  <c r="C21" i="5"/>
  <c r="E21" i="5" s="1"/>
  <c r="B22" i="5" s="1"/>
  <c r="D20" i="7" l="1"/>
  <c r="J20" i="5"/>
  <c r="L20" i="5" s="1"/>
  <c r="I21" i="5" s="1"/>
  <c r="C22" i="5"/>
  <c r="E22" i="5" s="1"/>
  <c r="D21" i="7" l="1"/>
  <c r="J21" i="5"/>
  <c r="L21" i="5" s="1"/>
  <c r="I22" i="5" s="1"/>
  <c r="B31" i="4"/>
  <c r="B30" i="4"/>
  <c r="B29" i="4"/>
  <c r="I22" i="4"/>
  <c r="G20" i="4"/>
  <c r="H20" i="4"/>
  <c r="I20" i="4" s="1"/>
  <c r="G21" i="4"/>
  <c r="I21" i="4" s="1"/>
  <c r="H21" i="4"/>
  <c r="G26" i="4"/>
  <c r="H19" i="4"/>
  <c r="G19" i="4"/>
  <c r="I19" i="4" s="1"/>
  <c r="H18" i="4"/>
  <c r="I18" i="4" s="1"/>
  <c r="G18" i="4"/>
  <c r="H17" i="4"/>
  <c r="G17" i="4"/>
  <c r="I17" i="4" s="1"/>
  <c r="H16" i="4"/>
  <c r="G16" i="4"/>
  <c r="I16" i="4" s="1"/>
  <c r="H15" i="4"/>
  <c r="G15" i="4"/>
  <c r="I15" i="4" s="1"/>
  <c r="H14" i="4"/>
  <c r="G14" i="4"/>
  <c r="H13" i="4"/>
  <c r="G13" i="4"/>
  <c r="I13" i="4" s="1"/>
  <c r="H12" i="4"/>
  <c r="G12" i="4"/>
  <c r="G27" i="4" s="1"/>
  <c r="B27" i="4"/>
  <c r="B26" i="4"/>
  <c r="C21" i="4"/>
  <c r="B21" i="4"/>
  <c r="C20" i="4"/>
  <c r="B20" i="4"/>
  <c r="C19" i="4"/>
  <c r="B19" i="4"/>
  <c r="C18" i="4"/>
  <c r="B18" i="4"/>
  <c r="C17" i="4"/>
  <c r="B17" i="4"/>
  <c r="C16" i="4"/>
  <c r="B16" i="4"/>
  <c r="D16" i="4" s="1"/>
  <c r="C15" i="4"/>
  <c r="B15" i="4"/>
  <c r="C14" i="4"/>
  <c r="B14" i="4"/>
  <c r="C13" i="4"/>
  <c r="B13" i="4"/>
  <c r="C12" i="4"/>
  <c r="B12" i="4"/>
  <c r="D12" i="4" s="1"/>
  <c r="G25" i="3"/>
  <c r="B25" i="3"/>
  <c r="G14" i="3"/>
  <c r="G15" i="3"/>
  <c r="G16" i="3"/>
  <c r="G17" i="3"/>
  <c r="G18" i="3"/>
  <c r="G19" i="3"/>
  <c r="G13" i="3"/>
  <c r="I13" i="3" s="1"/>
  <c r="B14" i="3"/>
  <c r="B15" i="3"/>
  <c r="B16" i="3"/>
  <c r="B17" i="3"/>
  <c r="D17" i="3" s="1"/>
  <c r="B18" i="3"/>
  <c r="D18" i="3" s="1"/>
  <c r="B19" i="3"/>
  <c r="B13" i="3"/>
  <c r="D13" i="3" s="1"/>
  <c r="B36" i="2"/>
  <c r="I27" i="2"/>
  <c r="G24" i="3"/>
  <c r="B24" i="3"/>
  <c r="H19" i="3"/>
  <c r="C19" i="3"/>
  <c r="D19" i="3"/>
  <c r="H18" i="3"/>
  <c r="C18" i="3"/>
  <c r="H17" i="3"/>
  <c r="C17" i="3"/>
  <c r="H16" i="3"/>
  <c r="C16" i="3"/>
  <c r="D16" i="3"/>
  <c r="H15" i="3"/>
  <c r="C15" i="3"/>
  <c r="D15" i="3" s="1"/>
  <c r="H14" i="3"/>
  <c r="C14" i="3"/>
  <c r="H13" i="3"/>
  <c r="C13" i="3"/>
  <c r="H12" i="3"/>
  <c r="G12" i="3"/>
  <c r="C12" i="3"/>
  <c r="B12" i="3"/>
  <c r="G18" i="2"/>
  <c r="G19" i="2"/>
  <c r="G20" i="2"/>
  <c r="G21" i="2"/>
  <c r="G22" i="2"/>
  <c r="G23" i="2"/>
  <c r="G24" i="2"/>
  <c r="G25" i="2"/>
  <c r="G26" i="2"/>
  <c r="G14" i="2"/>
  <c r="G15" i="2"/>
  <c r="G16" i="2"/>
  <c r="G17" i="2"/>
  <c r="G13" i="2"/>
  <c r="B14" i="2"/>
  <c r="B15" i="2"/>
  <c r="D15" i="2" s="1"/>
  <c r="B16" i="2"/>
  <c r="B17" i="2"/>
  <c r="B18" i="2"/>
  <c r="B19" i="2"/>
  <c r="B20" i="2"/>
  <c r="B21" i="2"/>
  <c r="B22" i="2"/>
  <c r="B23" i="2"/>
  <c r="B24" i="2"/>
  <c r="B25" i="2"/>
  <c r="B26" i="2"/>
  <c r="B13" i="2"/>
  <c r="C25" i="2"/>
  <c r="H25" i="2"/>
  <c r="C26" i="2"/>
  <c r="H26" i="2"/>
  <c r="I26" i="2" s="1"/>
  <c r="C20" i="2"/>
  <c r="H20" i="2"/>
  <c r="I20" i="2" s="1"/>
  <c r="C21" i="2"/>
  <c r="H21" i="2"/>
  <c r="C22" i="2"/>
  <c r="H22" i="2"/>
  <c r="I22" i="2" s="1"/>
  <c r="C23" i="2"/>
  <c r="H23" i="2"/>
  <c r="I23" i="2" s="1"/>
  <c r="C24" i="2"/>
  <c r="H24" i="2"/>
  <c r="I24" i="2" s="1"/>
  <c r="G32" i="2"/>
  <c r="G34" i="2" s="1"/>
  <c r="G35" i="2" s="1"/>
  <c r="B32" i="2"/>
  <c r="B34" i="2" s="1"/>
  <c r="G31" i="2"/>
  <c r="B31" i="2"/>
  <c r="H19" i="2"/>
  <c r="I19" i="2" s="1"/>
  <c r="C19" i="2"/>
  <c r="H18" i="2"/>
  <c r="I18" i="2" s="1"/>
  <c r="C18" i="2"/>
  <c r="H17" i="2"/>
  <c r="C17" i="2"/>
  <c r="H16" i="2"/>
  <c r="C16" i="2"/>
  <c r="D16" i="2" s="1"/>
  <c r="H15" i="2"/>
  <c r="C15" i="2"/>
  <c r="H14" i="2"/>
  <c r="I14" i="2" s="1"/>
  <c r="C14" i="2"/>
  <c r="H13" i="2"/>
  <c r="C13" i="2"/>
  <c r="H12" i="2"/>
  <c r="G12" i="2"/>
  <c r="I12" i="2" s="1"/>
  <c r="C12" i="2"/>
  <c r="B12" i="2"/>
  <c r="B26" i="1"/>
  <c r="B25" i="1"/>
  <c r="B24" i="1"/>
  <c r="B22" i="1"/>
  <c r="G21" i="1"/>
  <c r="B21" i="1"/>
  <c r="H16" i="1"/>
  <c r="G16" i="1"/>
  <c r="C16" i="1"/>
  <c r="B16" i="1"/>
  <c r="H15" i="1"/>
  <c r="G15" i="1"/>
  <c r="C15" i="1"/>
  <c r="B15" i="1"/>
  <c r="H14" i="1"/>
  <c r="G14" i="1"/>
  <c r="C14" i="1"/>
  <c r="B14" i="1"/>
  <c r="H13" i="1"/>
  <c r="G13" i="1"/>
  <c r="C13" i="1"/>
  <c r="B13" i="1"/>
  <c r="H12" i="1"/>
  <c r="G12" i="1"/>
  <c r="C12" i="1"/>
  <c r="B12" i="1"/>
  <c r="D23" i="7" l="1"/>
  <c r="J22" i="5"/>
  <c r="L22" i="5" s="1"/>
  <c r="D20" i="4"/>
  <c r="D18" i="4"/>
  <c r="D13" i="4"/>
  <c r="D15" i="4"/>
  <c r="D22" i="4" s="1"/>
  <c r="D17" i="4"/>
  <c r="D19" i="4"/>
  <c r="D21" i="4"/>
  <c r="I14" i="4"/>
  <c r="D14" i="4"/>
  <c r="I12" i="4"/>
  <c r="I14" i="3"/>
  <c r="I15" i="3"/>
  <c r="I17" i="3"/>
  <c r="I19" i="3"/>
  <c r="D14" i="3"/>
  <c r="I16" i="3"/>
  <c r="I18" i="3"/>
  <c r="I12" i="3"/>
  <c r="D22" i="2"/>
  <c r="D14" i="2"/>
  <c r="G36" i="2"/>
  <c r="D12" i="2"/>
  <c r="D27" i="2" s="1"/>
  <c r="I16" i="2"/>
  <c r="I25" i="2"/>
  <c r="D23" i="2"/>
  <c r="D19" i="2"/>
  <c r="D20" i="2"/>
  <c r="D24" i="2"/>
  <c r="D26" i="2"/>
  <c r="D18" i="2"/>
  <c r="D21" i="2"/>
  <c r="B35" i="2"/>
  <c r="D25" i="2"/>
  <c r="D17" i="2"/>
  <c r="I21" i="2"/>
  <c r="D13" i="2"/>
  <c r="D12" i="3"/>
  <c r="D20" i="3" s="1"/>
  <c r="I13" i="2"/>
  <c r="I15" i="2"/>
  <c r="I17" i="2"/>
  <c r="I12" i="1"/>
  <c r="D16" i="1"/>
  <c r="G22" i="1"/>
  <c r="D13" i="1"/>
  <c r="I13" i="1"/>
  <c r="I14" i="1"/>
  <c r="I15" i="1"/>
  <c r="I16" i="1"/>
  <c r="D12" i="1"/>
  <c r="D14" i="1"/>
  <c r="D15" i="1"/>
  <c r="I20" i="3" l="1"/>
  <c r="D17" i="1"/>
  <c r="I17" i="1"/>
</calcChain>
</file>

<file path=xl/sharedStrings.xml><?xml version="1.0" encoding="utf-8"?>
<sst xmlns="http://schemas.openxmlformats.org/spreadsheetml/2006/main" count="196" uniqueCount="41">
  <si>
    <t>Simple Increasing Annuity</t>
  </si>
  <si>
    <t>(a)</t>
  </si>
  <si>
    <t>(b)</t>
  </si>
  <si>
    <t>i</t>
  </si>
  <si>
    <t>first payment</t>
  </si>
  <si>
    <t>increase</t>
  </si>
  <si>
    <t>number of payments</t>
  </si>
  <si>
    <t>Cashflow approach:</t>
  </si>
  <si>
    <t>Time</t>
  </si>
  <si>
    <t>Payment</t>
  </si>
  <si>
    <t>Discount factor</t>
  </si>
  <si>
    <t>PV</t>
  </si>
  <si>
    <t>Total PV</t>
  </si>
  <si>
    <t>Formula approach:</t>
  </si>
  <si>
    <t>d</t>
  </si>
  <si>
    <t>v</t>
  </si>
  <si>
    <t>a(due)5</t>
  </si>
  <si>
    <t>(Ia)due5</t>
  </si>
  <si>
    <t>Simple Decreasing Annuity</t>
  </si>
  <si>
    <t>a(due)15</t>
  </si>
  <si>
    <t>decrease</t>
  </si>
  <si>
    <t>(Ia)due15</t>
  </si>
  <si>
    <t>Balance of account</t>
  </si>
  <si>
    <t>quarterly interest</t>
  </si>
  <si>
    <t>initial balance</t>
  </si>
  <si>
    <t>initial withdrawal</t>
  </si>
  <si>
    <t>quarterly increase</t>
  </si>
  <si>
    <t>Quarter</t>
  </si>
  <si>
    <t>Balance at start</t>
  </si>
  <si>
    <t>Interest earned</t>
  </si>
  <si>
    <t>Withdrawal</t>
  </si>
  <si>
    <t>Balance at end</t>
  </si>
  <si>
    <t>(i)</t>
  </si>
  <si>
    <t>(ii)</t>
  </si>
  <si>
    <t>half yearly</t>
  </si>
  <si>
    <t>half yearly increase</t>
  </si>
  <si>
    <t>Half year</t>
  </si>
  <si>
    <t>Balance:</t>
  </si>
  <si>
    <t>Deferred annuity</t>
  </si>
  <si>
    <t>initial payment</t>
  </si>
  <si>
    <t>Discount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</si>
</sst>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%"/>
    <numFmt numFmtId="168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9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0" borderId="1" xfId="0" applyBorder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590A5-38BC-456C-91C6-81556D0C1385}">
  <dimension ref="A1:I26"/>
  <sheetViews>
    <sheetView tabSelected="1" workbookViewId="0">
      <selection activeCell="L17" sqref="L17"/>
    </sheetView>
  </sheetViews>
  <sheetFormatPr defaultRowHeight="15" x14ac:dyDescent="0.25"/>
  <sheetData>
    <row r="1" spans="1:9" x14ac:dyDescent="0.25">
      <c r="A1" t="s">
        <v>0</v>
      </c>
    </row>
    <row r="3" spans="1:9" x14ac:dyDescent="0.25">
      <c r="A3" t="s">
        <v>1</v>
      </c>
      <c r="F3" t="s">
        <v>2</v>
      </c>
    </row>
    <row r="4" spans="1:9" x14ac:dyDescent="0.25">
      <c r="A4" t="s">
        <v>3</v>
      </c>
      <c r="B4" s="1">
        <v>0.05</v>
      </c>
      <c r="F4" t="s">
        <v>3</v>
      </c>
      <c r="G4" s="1">
        <v>0.05</v>
      </c>
    </row>
    <row r="5" spans="1:9" x14ac:dyDescent="0.25">
      <c r="A5" t="s">
        <v>4</v>
      </c>
      <c r="B5">
        <v>1500</v>
      </c>
      <c r="F5" t="s">
        <v>4</v>
      </c>
      <c r="G5">
        <v>1500</v>
      </c>
    </row>
    <row r="6" spans="1:9" x14ac:dyDescent="0.25">
      <c r="A6" t="s">
        <v>5</v>
      </c>
      <c r="B6">
        <v>55</v>
      </c>
      <c r="F6" t="s">
        <v>5</v>
      </c>
      <c r="G6" s="3">
        <v>5.5E-2</v>
      </c>
    </row>
    <row r="7" spans="1:9" x14ac:dyDescent="0.25">
      <c r="A7" t="s">
        <v>6</v>
      </c>
      <c r="B7">
        <v>5</v>
      </c>
      <c r="F7" t="s">
        <v>6</v>
      </c>
      <c r="G7">
        <v>5</v>
      </c>
    </row>
    <row r="9" spans="1:9" x14ac:dyDescent="0.25">
      <c r="A9" t="s">
        <v>7</v>
      </c>
      <c r="F9" t="s">
        <v>7</v>
      </c>
    </row>
    <row r="11" spans="1:9" x14ac:dyDescent="0.25">
      <c r="A11" t="s">
        <v>8</v>
      </c>
      <c r="B11" t="s">
        <v>9</v>
      </c>
      <c r="C11" t="s">
        <v>10</v>
      </c>
      <c r="D11" t="s">
        <v>11</v>
      </c>
      <c r="F11" t="s">
        <v>8</v>
      </c>
      <c r="G11" t="s">
        <v>9</v>
      </c>
      <c r="H11" t="s">
        <v>10</v>
      </c>
      <c r="I11" t="s">
        <v>11</v>
      </c>
    </row>
    <row r="12" spans="1:9" x14ac:dyDescent="0.25">
      <c r="A12">
        <v>0</v>
      </c>
      <c r="B12">
        <f>$B$5+A12*$B$6</f>
        <v>1500</v>
      </c>
      <c r="C12">
        <f>(1+$B$4)^(-A12)</f>
        <v>1</v>
      </c>
      <c r="D12">
        <f>B12*C12</f>
        <v>1500</v>
      </c>
      <c r="F12">
        <v>0</v>
      </c>
      <c r="G12">
        <f>$G$5*(1+$G$6)^F12</f>
        <v>1500</v>
      </c>
      <c r="H12">
        <f>(1+$B$4)^(-F12)</f>
        <v>1</v>
      </c>
      <c r="I12">
        <f>G12*H12</f>
        <v>1500</v>
      </c>
    </row>
    <row r="13" spans="1:9" x14ac:dyDescent="0.25">
      <c r="A13">
        <v>1</v>
      </c>
      <c r="B13">
        <f t="shared" ref="B13:B16" si="0">$B$5+A13*$B$6</f>
        <v>1555</v>
      </c>
      <c r="C13">
        <f t="shared" ref="C13:C16" si="1">(1+$B$4)^(-A13)</f>
        <v>0.95238095238095233</v>
      </c>
      <c r="D13">
        <f t="shared" ref="D13:D16" si="2">B13*C13</f>
        <v>1480.952380952381</v>
      </c>
      <c r="F13">
        <v>1</v>
      </c>
      <c r="G13">
        <f t="shared" ref="G13:G16" si="3">$G$5*(1+$G$6)^F13</f>
        <v>1582.5</v>
      </c>
      <c r="H13">
        <f t="shared" ref="H13:H16" si="4">(1+$B$4)^(-F13)</f>
        <v>0.95238095238095233</v>
      </c>
      <c r="I13">
        <f t="shared" ref="I13:I16" si="5">G13*H13</f>
        <v>1507.1428571428571</v>
      </c>
    </row>
    <row r="14" spans="1:9" x14ac:dyDescent="0.25">
      <c r="A14">
        <v>2</v>
      </c>
      <c r="B14">
        <f t="shared" si="0"/>
        <v>1610</v>
      </c>
      <c r="C14">
        <f t="shared" si="1"/>
        <v>0.90702947845804982</v>
      </c>
      <c r="D14">
        <f t="shared" si="2"/>
        <v>1460.3174603174602</v>
      </c>
      <c r="F14">
        <v>2</v>
      </c>
      <c r="G14">
        <f t="shared" si="3"/>
        <v>1669.5374999999999</v>
      </c>
      <c r="H14">
        <f t="shared" si="4"/>
        <v>0.90702947845804982</v>
      </c>
      <c r="I14">
        <f t="shared" si="5"/>
        <v>1514.3197278911562</v>
      </c>
    </row>
    <row r="15" spans="1:9" x14ac:dyDescent="0.25">
      <c r="A15">
        <v>3</v>
      </c>
      <c r="B15">
        <f t="shared" si="0"/>
        <v>1665</v>
      </c>
      <c r="C15">
        <f t="shared" si="1"/>
        <v>0.86383759853147601</v>
      </c>
      <c r="D15">
        <f t="shared" si="2"/>
        <v>1438.2896015549077</v>
      </c>
      <c r="F15">
        <v>3</v>
      </c>
      <c r="G15">
        <f t="shared" si="3"/>
        <v>1761.3620624999996</v>
      </c>
      <c r="H15">
        <f t="shared" si="4"/>
        <v>0.86383759853147601</v>
      </c>
      <c r="I15">
        <f t="shared" si="5"/>
        <v>1521.5307742144473</v>
      </c>
    </row>
    <row r="16" spans="1:9" x14ac:dyDescent="0.25">
      <c r="A16">
        <v>4</v>
      </c>
      <c r="B16">
        <f t="shared" si="0"/>
        <v>1720</v>
      </c>
      <c r="C16">
        <f t="shared" si="1"/>
        <v>0.82270247479188197</v>
      </c>
      <c r="D16">
        <f t="shared" si="2"/>
        <v>1415.0482566420369</v>
      </c>
      <c r="F16">
        <v>4</v>
      </c>
      <c r="G16">
        <f t="shared" si="3"/>
        <v>1858.2369759374997</v>
      </c>
      <c r="H16">
        <f t="shared" si="4"/>
        <v>0.82270247479188197</v>
      </c>
      <c r="I16">
        <f t="shared" si="5"/>
        <v>1528.7761588535639</v>
      </c>
    </row>
    <row r="17" spans="1:9" x14ac:dyDescent="0.25">
      <c r="C17" t="s">
        <v>12</v>
      </c>
      <c r="D17">
        <f>SUM(D12:D16)</f>
        <v>7294.6076994667856</v>
      </c>
      <c r="H17" t="s">
        <v>12</v>
      </c>
      <c r="I17">
        <f>SUM(I12:I16)</f>
        <v>7571.7695181020235</v>
      </c>
    </row>
    <row r="19" spans="1:9" x14ac:dyDescent="0.25">
      <c r="A19" t="s">
        <v>13</v>
      </c>
      <c r="F19" t="s">
        <v>13</v>
      </c>
    </row>
    <row r="21" spans="1:9" x14ac:dyDescent="0.25">
      <c r="A21" t="s">
        <v>14</v>
      </c>
      <c r="B21" s="2">
        <f>B4/(1+B4)</f>
        <v>4.7619047619047616E-2</v>
      </c>
      <c r="F21" t="s">
        <v>15</v>
      </c>
      <c r="G21" s="2">
        <f>1/(1+G4)</f>
        <v>0.95238095238095233</v>
      </c>
    </row>
    <row r="22" spans="1:9" x14ac:dyDescent="0.25">
      <c r="A22" t="s">
        <v>15</v>
      </c>
      <c r="B22" s="2">
        <f>1/(1+B4)</f>
        <v>0.95238095238095233</v>
      </c>
      <c r="F22" t="s">
        <v>11</v>
      </c>
      <c r="G22">
        <f>G12*((1-((1+G6)*G21)^G7)/(1-(1+G6)*G21))</f>
        <v>7571.7695181020154</v>
      </c>
    </row>
    <row r="24" spans="1:9" x14ac:dyDescent="0.25">
      <c r="A24" t="s">
        <v>16</v>
      </c>
      <c r="B24">
        <f>(1-B22^5)/B21</f>
        <v>4.5459505041623647</v>
      </c>
    </row>
    <row r="25" spans="1:9" x14ac:dyDescent="0.25">
      <c r="A25" t="s">
        <v>17</v>
      </c>
      <c r="B25">
        <f>(B24-5*B22^5)/B21</f>
        <v>13.194713108221482</v>
      </c>
    </row>
    <row r="26" spans="1:9" x14ac:dyDescent="0.25">
      <c r="A26" t="s">
        <v>11</v>
      </c>
      <c r="B26">
        <f>55*B25+(1500-55)*B24</f>
        <v>7294.6076994667983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D22C2-8655-410A-860D-A47AC47ABFD6}">
  <dimension ref="A1:I36"/>
  <sheetViews>
    <sheetView topLeftCell="A14" workbookViewId="0">
      <selection sqref="A1:D36"/>
    </sheetView>
  </sheetViews>
  <sheetFormatPr defaultRowHeight="15" x14ac:dyDescent="0.25"/>
  <sheetData>
    <row r="1" spans="1:9" x14ac:dyDescent="0.25">
      <c r="A1" t="s">
        <v>18</v>
      </c>
    </row>
    <row r="3" spans="1:9" x14ac:dyDescent="0.25">
      <c r="A3" t="s">
        <v>1</v>
      </c>
      <c r="F3" t="s">
        <v>2</v>
      </c>
    </row>
    <row r="4" spans="1:9" x14ac:dyDescent="0.25">
      <c r="A4" t="s">
        <v>3</v>
      </c>
      <c r="B4" s="1">
        <v>0.04</v>
      </c>
      <c r="F4" t="s">
        <v>3</v>
      </c>
      <c r="G4" s="1">
        <v>0.04</v>
      </c>
    </row>
    <row r="5" spans="1:9" x14ac:dyDescent="0.25">
      <c r="A5" t="s">
        <v>4</v>
      </c>
      <c r="B5">
        <v>10000</v>
      </c>
      <c r="F5" t="s">
        <v>4</v>
      </c>
      <c r="G5">
        <v>10000</v>
      </c>
    </row>
    <row r="6" spans="1:9" x14ac:dyDescent="0.25">
      <c r="A6" t="s">
        <v>20</v>
      </c>
      <c r="B6">
        <v>20</v>
      </c>
      <c r="F6" t="s">
        <v>20</v>
      </c>
      <c r="G6">
        <v>75</v>
      </c>
    </row>
    <row r="7" spans="1:9" x14ac:dyDescent="0.25">
      <c r="A7" t="s">
        <v>6</v>
      </c>
      <c r="B7">
        <v>15</v>
      </c>
      <c r="F7" t="s">
        <v>6</v>
      </c>
      <c r="G7">
        <v>15</v>
      </c>
    </row>
    <row r="9" spans="1:9" x14ac:dyDescent="0.25">
      <c r="A9" t="s">
        <v>7</v>
      </c>
      <c r="F9" t="s">
        <v>7</v>
      </c>
    </row>
    <row r="11" spans="1:9" x14ac:dyDescent="0.25">
      <c r="A11" t="s">
        <v>8</v>
      </c>
      <c r="B11" t="s">
        <v>9</v>
      </c>
      <c r="C11" t="s">
        <v>10</v>
      </c>
      <c r="D11" t="s">
        <v>11</v>
      </c>
      <c r="F11" t="s">
        <v>8</v>
      </c>
      <c r="G11" t="s">
        <v>9</v>
      </c>
      <c r="H11" t="s">
        <v>10</v>
      </c>
      <c r="I11" t="s">
        <v>11</v>
      </c>
    </row>
    <row r="12" spans="1:9" x14ac:dyDescent="0.25">
      <c r="A12">
        <v>0</v>
      </c>
      <c r="B12">
        <f>$B$5+A12*$B$6</f>
        <v>10000</v>
      </c>
      <c r="C12">
        <f>(1+$B$4)^(-A12)</f>
        <v>1</v>
      </c>
      <c r="D12">
        <f>B12*C12</f>
        <v>10000</v>
      </c>
      <c r="F12">
        <v>0</v>
      </c>
      <c r="G12">
        <f>$G$5+F12*$G$6</f>
        <v>10000</v>
      </c>
      <c r="H12">
        <f>(1+$B$4)^(-F12)</f>
        <v>1</v>
      </c>
      <c r="I12">
        <f>G12*H12</f>
        <v>10000</v>
      </c>
    </row>
    <row r="13" spans="1:9" x14ac:dyDescent="0.25">
      <c r="A13">
        <v>1</v>
      </c>
      <c r="B13">
        <f>$B$5-A13*$B$6</f>
        <v>9980</v>
      </c>
      <c r="C13">
        <f t="shared" ref="C13:C19" si="0">(1+$B$4)^(-A13)</f>
        <v>0.96153846153846145</v>
      </c>
      <c r="D13">
        <f t="shared" ref="D13:D19" si="1">B13*C13</f>
        <v>9596.1538461538457</v>
      </c>
      <c r="F13">
        <v>1</v>
      </c>
      <c r="G13">
        <f>$G$5-F13*$G$6</f>
        <v>9925</v>
      </c>
      <c r="H13">
        <f t="shared" ref="H13:H19" si="2">(1+$B$4)^(-F13)</f>
        <v>0.96153846153846145</v>
      </c>
      <c r="I13">
        <f t="shared" ref="I13:I19" si="3">G13*H13</f>
        <v>9543.2692307692305</v>
      </c>
    </row>
    <row r="14" spans="1:9" x14ac:dyDescent="0.25">
      <c r="A14">
        <v>2</v>
      </c>
      <c r="B14">
        <f t="shared" ref="B14:B26" si="4">$B$5-A14*$B$6</f>
        <v>9960</v>
      </c>
      <c r="C14">
        <f t="shared" si="0"/>
        <v>0.92455621301775137</v>
      </c>
      <c r="D14">
        <f t="shared" si="1"/>
        <v>9208.579881656804</v>
      </c>
      <c r="F14">
        <v>2</v>
      </c>
      <c r="G14">
        <f t="shared" ref="G14:G26" si="5">$G$5-F14*$G$6</f>
        <v>9850</v>
      </c>
      <c r="H14">
        <f t="shared" si="2"/>
        <v>0.92455621301775137</v>
      </c>
      <c r="I14">
        <f t="shared" si="3"/>
        <v>9106.8786982248512</v>
      </c>
    </row>
    <row r="15" spans="1:9" x14ac:dyDescent="0.25">
      <c r="A15">
        <v>3</v>
      </c>
      <c r="B15">
        <f t="shared" si="4"/>
        <v>9940</v>
      </c>
      <c r="C15">
        <f t="shared" si="0"/>
        <v>0.88899635867091487</v>
      </c>
      <c r="D15">
        <f t="shared" si="1"/>
        <v>8836.623805188894</v>
      </c>
      <c r="F15">
        <v>3</v>
      </c>
      <c r="G15">
        <f t="shared" si="5"/>
        <v>9775</v>
      </c>
      <c r="H15">
        <f t="shared" si="2"/>
        <v>0.88899635867091487</v>
      </c>
      <c r="I15">
        <f t="shared" si="3"/>
        <v>8689.9394060081922</v>
      </c>
    </row>
    <row r="16" spans="1:9" x14ac:dyDescent="0.25">
      <c r="A16">
        <v>4</v>
      </c>
      <c r="B16">
        <f t="shared" si="4"/>
        <v>9920</v>
      </c>
      <c r="C16">
        <f t="shared" si="0"/>
        <v>0.85480419102972571</v>
      </c>
      <c r="D16">
        <f t="shared" si="1"/>
        <v>8479.6575750148786</v>
      </c>
      <c r="F16">
        <v>4</v>
      </c>
      <c r="G16">
        <f t="shared" si="5"/>
        <v>9700</v>
      </c>
      <c r="H16">
        <f t="shared" si="2"/>
        <v>0.85480419102972571</v>
      </c>
      <c r="I16">
        <f t="shared" si="3"/>
        <v>8291.6006529883398</v>
      </c>
    </row>
    <row r="17" spans="1:9" x14ac:dyDescent="0.25">
      <c r="A17">
        <v>5</v>
      </c>
      <c r="B17">
        <f t="shared" si="4"/>
        <v>9900</v>
      </c>
      <c r="C17">
        <f t="shared" si="0"/>
        <v>0.82192710675935154</v>
      </c>
      <c r="D17">
        <f t="shared" si="1"/>
        <v>8137.0783569175801</v>
      </c>
      <c r="F17">
        <v>5</v>
      </c>
      <c r="G17">
        <f t="shared" si="5"/>
        <v>9625</v>
      </c>
      <c r="H17">
        <f t="shared" si="2"/>
        <v>0.82192710675935154</v>
      </c>
      <c r="I17">
        <f t="shared" si="3"/>
        <v>7911.0484025587584</v>
      </c>
    </row>
    <row r="18" spans="1:9" x14ac:dyDescent="0.25">
      <c r="A18">
        <v>6</v>
      </c>
      <c r="B18">
        <f t="shared" si="4"/>
        <v>9880</v>
      </c>
      <c r="C18">
        <f t="shared" si="0"/>
        <v>0.79031452573014571</v>
      </c>
      <c r="D18">
        <f t="shared" si="1"/>
        <v>7808.3075142138396</v>
      </c>
      <c r="F18">
        <v>6</v>
      </c>
      <c r="G18">
        <f t="shared" si="5"/>
        <v>9550</v>
      </c>
      <c r="H18">
        <f t="shared" si="2"/>
        <v>0.79031452573014571</v>
      </c>
      <c r="I18">
        <f t="shared" si="3"/>
        <v>7547.5037207228916</v>
      </c>
    </row>
    <row r="19" spans="1:9" x14ac:dyDescent="0.25">
      <c r="A19">
        <v>7</v>
      </c>
      <c r="B19">
        <f t="shared" si="4"/>
        <v>9860</v>
      </c>
      <c r="C19">
        <f t="shared" si="0"/>
        <v>0.75991781320206331</v>
      </c>
      <c r="D19">
        <f t="shared" si="1"/>
        <v>7492.789638172344</v>
      </c>
      <c r="F19">
        <v>7</v>
      </c>
      <c r="G19">
        <f t="shared" si="5"/>
        <v>9475</v>
      </c>
      <c r="H19">
        <f t="shared" si="2"/>
        <v>0.75991781320206331</v>
      </c>
      <c r="I19">
        <f t="shared" si="3"/>
        <v>7200.2212800895495</v>
      </c>
    </row>
    <row r="20" spans="1:9" x14ac:dyDescent="0.25">
      <c r="A20">
        <v>8</v>
      </c>
      <c r="B20">
        <f t="shared" si="4"/>
        <v>9840</v>
      </c>
      <c r="C20">
        <f t="shared" ref="C20:C25" si="6">(1+$B$4)^(-A20)</f>
        <v>0.73069020500198378</v>
      </c>
      <c r="D20">
        <f t="shared" ref="D20:D25" si="7">B20*C20</f>
        <v>7189.9916172195208</v>
      </c>
      <c r="F20">
        <v>8</v>
      </c>
      <c r="G20">
        <f t="shared" si="5"/>
        <v>9400</v>
      </c>
      <c r="H20">
        <f t="shared" ref="H20:H25" si="8">(1+$B$4)^(-F20)</f>
        <v>0.73069020500198378</v>
      </c>
      <c r="I20">
        <f t="shared" ref="I20:I25" si="9">G20*H20</f>
        <v>6868.4879270186475</v>
      </c>
    </row>
    <row r="21" spans="1:9" x14ac:dyDescent="0.25">
      <c r="A21">
        <v>9</v>
      </c>
      <c r="B21">
        <f t="shared" si="4"/>
        <v>9820</v>
      </c>
      <c r="C21">
        <f t="shared" si="6"/>
        <v>0.70258673557883045</v>
      </c>
      <c r="D21">
        <f t="shared" si="7"/>
        <v>6899.4017433841145</v>
      </c>
      <c r="F21">
        <v>9</v>
      </c>
      <c r="G21">
        <f t="shared" si="5"/>
        <v>9325</v>
      </c>
      <c r="H21">
        <f t="shared" si="8"/>
        <v>0.70258673557883045</v>
      </c>
      <c r="I21">
        <f t="shared" si="9"/>
        <v>6551.6213092725939</v>
      </c>
    </row>
    <row r="22" spans="1:9" x14ac:dyDescent="0.25">
      <c r="A22">
        <v>10</v>
      </c>
      <c r="B22">
        <f t="shared" si="4"/>
        <v>9800</v>
      </c>
      <c r="C22">
        <f t="shared" si="6"/>
        <v>0.67556416882579851</v>
      </c>
      <c r="D22">
        <f t="shared" si="7"/>
        <v>6620.5288544928253</v>
      </c>
      <c r="F22">
        <v>10</v>
      </c>
      <c r="G22">
        <f t="shared" si="5"/>
        <v>9250</v>
      </c>
      <c r="H22">
        <f t="shared" si="8"/>
        <v>0.67556416882579851</v>
      </c>
      <c r="I22">
        <f t="shared" si="9"/>
        <v>6248.9685616386359</v>
      </c>
    </row>
    <row r="23" spans="1:9" x14ac:dyDescent="0.25">
      <c r="A23">
        <v>11</v>
      </c>
      <c r="B23">
        <f t="shared" si="4"/>
        <v>9780</v>
      </c>
      <c r="C23">
        <f t="shared" si="6"/>
        <v>0.6495809315632679</v>
      </c>
      <c r="D23">
        <f t="shared" si="7"/>
        <v>6352.90151068876</v>
      </c>
      <c r="F23">
        <v>11</v>
      </c>
      <c r="G23">
        <f t="shared" si="5"/>
        <v>9175</v>
      </c>
      <c r="H23">
        <f t="shared" si="8"/>
        <v>0.6495809315632679</v>
      </c>
      <c r="I23">
        <f t="shared" si="9"/>
        <v>5959.9050470929833</v>
      </c>
    </row>
    <row r="24" spans="1:9" x14ac:dyDescent="0.25">
      <c r="A24">
        <v>12</v>
      </c>
      <c r="B24">
        <f t="shared" si="4"/>
        <v>9760</v>
      </c>
      <c r="C24">
        <f t="shared" si="6"/>
        <v>0.62459704958006512</v>
      </c>
      <c r="D24">
        <f t="shared" si="7"/>
        <v>6096.0672039014353</v>
      </c>
      <c r="F24">
        <v>12</v>
      </c>
      <c r="G24">
        <f t="shared" si="5"/>
        <v>9100</v>
      </c>
      <c r="H24">
        <f t="shared" si="8"/>
        <v>0.62459704958006512</v>
      </c>
      <c r="I24">
        <f t="shared" si="9"/>
        <v>5683.8331511785927</v>
      </c>
    </row>
    <row r="25" spans="1:9" x14ac:dyDescent="0.25">
      <c r="A25">
        <v>13</v>
      </c>
      <c r="B25">
        <f t="shared" si="4"/>
        <v>9740</v>
      </c>
      <c r="C25">
        <f t="shared" si="6"/>
        <v>0.600574086134678</v>
      </c>
      <c r="D25">
        <f t="shared" si="7"/>
        <v>5849.5915989517634</v>
      </c>
      <c r="F25">
        <v>13</v>
      </c>
      <c r="G25">
        <f t="shared" si="5"/>
        <v>9025</v>
      </c>
      <c r="H25">
        <f t="shared" si="8"/>
        <v>0.600574086134678</v>
      </c>
      <c r="I25">
        <f t="shared" si="9"/>
        <v>5420.1811273654694</v>
      </c>
    </row>
    <row r="26" spans="1:9" x14ac:dyDescent="0.25">
      <c r="A26">
        <v>14</v>
      </c>
      <c r="B26">
        <f t="shared" si="4"/>
        <v>9720</v>
      </c>
      <c r="C26">
        <f t="shared" ref="C26" si="10">(1+$B$4)^(-A26)</f>
        <v>0.57747508282180582</v>
      </c>
      <c r="D26">
        <f t="shared" ref="D26" si="11">B26*C26</f>
        <v>5613.0578050279528</v>
      </c>
      <c r="F26">
        <v>14</v>
      </c>
      <c r="G26">
        <f t="shared" si="5"/>
        <v>8950</v>
      </c>
      <c r="H26">
        <f t="shared" ref="H26" si="12">(1+$B$4)^(-F26)</f>
        <v>0.57747508282180582</v>
      </c>
      <c r="I26">
        <f t="shared" ref="I26" si="13">G26*H26</f>
        <v>5168.4019912551621</v>
      </c>
    </row>
    <row r="27" spans="1:9" x14ac:dyDescent="0.25">
      <c r="C27" t="s">
        <v>12</v>
      </c>
      <c r="D27">
        <f>SUM(D12:D26)</f>
        <v>114180.73095098455</v>
      </c>
      <c r="H27" t="s">
        <v>12</v>
      </c>
      <c r="I27">
        <f>SUM(I12:I26)</f>
        <v>110191.8605061839</v>
      </c>
    </row>
    <row r="29" spans="1:9" x14ac:dyDescent="0.25">
      <c r="A29" t="s">
        <v>13</v>
      </c>
      <c r="F29" t="s">
        <v>13</v>
      </c>
    </row>
    <row r="31" spans="1:9" x14ac:dyDescent="0.25">
      <c r="A31" t="s">
        <v>14</v>
      </c>
      <c r="B31" s="2">
        <f>B4/(1+B4)</f>
        <v>3.8461538461538464E-2</v>
      </c>
      <c r="F31" t="s">
        <v>14</v>
      </c>
      <c r="G31" s="2">
        <f>G4/(1+G4)</f>
        <v>3.8461538461538464E-2</v>
      </c>
    </row>
    <row r="32" spans="1:9" x14ac:dyDescent="0.25">
      <c r="A32" t="s">
        <v>15</v>
      </c>
      <c r="B32" s="2">
        <f>1/(1+B4)</f>
        <v>0.96153846153846145</v>
      </c>
      <c r="F32" t="s">
        <v>15</v>
      </c>
      <c r="G32" s="2">
        <f>1/(1+G4)</f>
        <v>0.96153846153846145</v>
      </c>
    </row>
    <row r="34" spans="1:7" x14ac:dyDescent="0.25">
      <c r="A34" t="s">
        <v>19</v>
      </c>
      <c r="B34">
        <f>(1-B32^15)/B31</f>
        <v>11.563122929454867</v>
      </c>
      <c r="F34" t="s">
        <v>19</v>
      </c>
      <c r="G34">
        <f>(1-G32^15)/G31</f>
        <v>11.563122929454867</v>
      </c>
    </row>
    <row r="35" spans="1:7" x14ac:dyDescent="0.25">
      <c r="A35" t="s">
        <v>21</v>
      </c>
      <c r="B35">
        <f>(B34-15*B32^15)/B31</f>
        <v>84.088040107649562</v>
      </c>
      <c r="F35" t="s">
        <v>21</v>
      </c>
      <c r="G35">
        <f>(G34-15*G32^15)/G31</f>
        <v>84.088040107649562</v>
      </c>
    </row>
    <row r="36" spans="1:7" x14ac:dyDescent="0.25">
      <c r="A36" t="s">
        <v>11</v>
      </c>
      <c r="B36">
        <f>10020*B34-20*B35</f>
        <v>114180.73095098477</v>
      </c>
      <c r="F36" t="s">
        <v>11</v>
      </c>
      <c r="G36">
        <f>10075*G34-75*G35</f>
        <v>110191.86050618406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C3394-FBED-4FE0-B3EE-B36405E4985E}">
  <dimension ref="A1:I25"/>
  <sheetViews>
    <sheetView workbookViewId="0">
      <selection activeCell="F3" sqref="F3:I25"/>
    </sheetView>
  </sheetViews>
  <sheetFormatPr defaultRowHeight="15" x14ac:dyDescent="0.25"/>
  <sheetData>
    <row r="1" spans="1:9" x14ac:dyDescent="0.25">
      <c r="A1" t="s">
        <v>18</v>
      </c>
    </row>
    <row r="3" spans="1:9" x14ac:dyDescent="0.25">
      <c r="A3" t="s">
        <v>1</v>
      </c>
      <c r="F3" t="s">
        <v>2</v>
      </c>
    </row>
    <row r="4" spans="1:9" x14ac:dyDescent="0.25">
      <c r="A4" t="s">
        <v>3</v>
      </c>
      <c r="B4" s="1">
        <v>0.03</v>
      </c>
      <c r="F4" t="s">
        <v>3</v>
      </c>
      <c r="G4" s="1">
        <v>0.03</v>
      </c>
    </row>
    <row r="5" spans="1:9" x14ac:dyDescent="0.25">
      <c r="A5" t="s">
        <v>4</v>
      </c>
      <c r="B5">
        <v>12000</v>
      </c>
      <c r="F5" t="s">
        <v>4</v>
      </c>
      <c r="G5">
        <v>12000</v>
      </c>
    </row>
    <row r="6" spans="1:9" x14ac:dyDescent="0.25">
      <c r="A6" t="s">
        <v>20</v>
      </c>
      <c r="B6" s="1">
        <v>0.1</v>
      </c>
      <c r="F6" t="s">
        <v>20</v>
      </c>
      <c r="G6" s="1">
        <v>0.05</v>
      </c>
    </row>
    <row r="7" spans="1:9" x14ac:dyDescent="0.25">
      <c r="A7" t="s">
        <v>6</v>
      </c>
      <c r="B7">
        <v>8</v>
      </c>
      <c r="F7" t="s">
        <v>6</v>
      </c>
      <c r="G7">
        <v>8</v>
      </c>
    </row>
    <row r="9" spans="1:9" x14ac:dyDescent="0.25">
      <c r="A9" t="s">
        <v>7</v>
      </c>
      <c r="F9" t="s">
        <v>7</v>
      </c>
    </row>
    <row r="11" spans="1:9" x14ac:dyDescent="0.25">
      <c r="A11" t="s">
        <v>8</v>
      </c>
      <c r="B11" t="s">
        <v>9</v>
      </c>
      <c r="C11" t="s">
        <v>10</v>
      </c>
      <c r="D11" t="s">
        <v>11</v>
      </c>
      <c r="F11" t="s">
        <v>8</v>
      </c>
      <c r="G11" t="s">
        <v>9</v>
      </c>
      <c r="H11" t="s">
        <v>10</v>
      </c>
      <c r="I11" t="s">
        <v>11</v>
      </c>
    </row>
    <row r="12" spans="1:9" x14ac:dyDescent="0.25">
      <c r="A12">
        <v>0</v>
      </c>
      <c r="B12">
        <f>$B$5*(1+$B$6)^A12</f>
        <v>12000</v>
      </c>
      <c r="C12">
        <f>(1+$B$4)^(-A12)</f>
        <v>1</v>
      </c>
      <c r="D12">
        <f>B12*C12</f>
        <v>12000</v>
      </c>
      <c r="F12">
        <v>0</v>
      </c>
      <c r="G12">
        <f>$G$5*(1+$G$6)^F12</f>
        <v>12000</v>
      </c>
      <c r="H12">
        <f>(1+$B$4)^(-F12)</f>
        <v>1</v>
      </c>
      <c r="I12">
        <f>G12*H12</f>
        <v>12000</v>
      </c>
    </row>
    <row r="13" spans="1:9" x14ac:dyDescent="0.25">
      <c r="A13">
        <v>1</v>
      </c>
      <c r="B13">
        <f>$B$5*(1-$B$6)^A13</f>
        <v>10800</v>
      </c>
      <c r="C13">
        <f t="shared" ref="C13:C19" si="0">(1+$B$4)^(-A13)</f>
        <v>0.970873786407767</v>
      </c>
      <c r="D13">
        <f t="shared" ref="D13:D19" si="1">B13*C13</f>
        <v>10485.436893203883</v>
      </c>
      <c r="F13">
        <v>1</v>
      </c>
      <c r="G13">
        <f>$G$5*(1-$G$6)^F13</f>
        <v>11400</v>
      </c>
      <c r="H13">
        <f t="shared" ref="H13:H19" si="2">(1+$B$4)^(-F13)</f>
        <v>0.970873786407767</v>
      </c>
      <c r="I13">
        <f t="shared" ref="I13:I19" si="3">G13*H13</f>
        <v>11067.961165048544</v>
      </c>
    </row>
    <row r="14" spans="1:9" x14ac:dyDescent="0.25">
      <c r="A14">
        <v>2</v>
      </c>
      <c r="B14">
        <f t="shared" ref="B14:B19" si="4">$B$5*(1-$B$6)^A14</f>
        <v>9720</v>
      </c>
      <c r="C14">
        <f t="shared" si="0"/>
        <v>0.94259590913375435</v>
      </c>
      <c r="D14">
        <f t="shared" si="1"/>
        <v>9162.0322367800927</v>
      </c>
      <c r="F14">
        <v>2</v>
      </c>
      <c r="G14">
        <f t="shared" ref="G14:G19" si="5">$G$5*(1-$G$6)^F14</f>
        <v>10830</v>
      </c>
      <c r="H14">
        <f t="shared" si="2"/>
        <v>0.94259590913375435</v>
      </c>
      <c r="I14">
        <f t="shared" si="3"/>
        <v>10208.313695918559</v>
      </c>
    </row>
    <row r="15" spans="1:9" x14ac:dyDescent="0.25">
      <c r="A15">
        <v>3</v>
      </c>
      <c r="B15">
        <f t="shared" si="4"/>
        <v>8748.0000000000018</v>
      </c>
      <c r="C15">
        <f t="shared" si="0"/>
        <v>0.91514165935315961</v>
      </c>
      <c r="D15">
        <f t="shared" si="1"/>
        <v>8005.6592360214418</v>
      </c>
      <c r="F15">
        <v>3</v>
      </c>
      <c r="G15">
        <f t="shared" si="5"/>
        <v>10288.499999999998</v>
      </c>
      <c r="H15">
        <f t="shared" si="2"/>
        <v>0.91514165935315961</v>
      </c>
      <c r="I15">
        <f t="shared" si="3"/>
        <v>9415.4349622549817</v>
      </c>
    </row>
    <row r="16" spans="1:9" x14ac:dyDescent="0.25">
      <c r="A16">
        <v>4</v>
      </c>
      <c r="B16">
        <f t="shared" si="4"/>
        <v>7873.2000000000016</v>
      </c>
      <c r="C16">
        <f t="shared" si="0"/>
        <v>0.888487047915689</v>
      </c>
      <c r="D16">
        <f t="shared" si="1"/>
        <v>6995.2362256498045</v>
      </c>
      <c r="F16">
        <v>4</v>
      </c>
      <c r="G16">
        <f t="shared" si="5"/>
        <v>9774.0750000000007</v>
      </c>
      <c r="H16">
        <f t="shared" si="2"/>
        <v>0.888487047915689</v>
      </c>
      <c r="I16">
        <f t="shared" si="3"/>
        <v>8684.1390428565392</v>
      </c>
    </row>
    <row r="17" spans="1:9" x14ac:dyDescent="0.25">
      <c r="A17">
        <v>5</v>
      </c>
      <c r="B17">
        <f t="shared" si="4"/>
        <v>7085.8800000000019</v>
      </c>
      <c r="C17">
        <f t="shared" si="0"/>
        <v>0.86260878438416411</v>
      </c>
      <c r="D17">
        <f t="shared" si="1"/>
        <v>6112.3423330920623</v>
      </c>
      <c r="F17">
        <v>5</v>
      </c>
      <c r="G17">
        <f t="shared" si="5"/>
        <v>9285.3712500000001</v>
      </c>
      <c r="H17">
        <f t="shared" si="2"/>
        <v>0.86260878438416411</v>
      </c>
      <c r="I17">
        <f t="shared" si="3"/>
        <v>8009.6428065181663</v>
      </c>
    </row>
    <row r="18" spans="1:9" x14ac:dyDescent="0.25">
      <c r="A18">
        <v>6</v>
      </c>
      <c r="B18">
        <f t="shared" si="4"/>
        <v>6377.2920000000022</v>
      </c>
      <c r="C18">
        <f t="shared" si="0"/>
        <v>0.83748425668365445</v>
      </c>
      <c r="D18">
        <f t="shared" si="1"/>
        <v>5340.8816502746176</v>
      </c>
      <c r="F18">
        <v>6</v>
      </c>
      <c r="G18">
        <f t="shared" si="5"/>
        <v>8821.1026874999989</v>
      </c>
      <c r="H18">
        <f t="shared" si="2"/>
        <v>0.83748425668365445</v>
      </c>
      <c r="I18">
        <f t="shared" si="3"/>
        <v>7387.534627371123</v>
      </c>
    </row>
    <row r="19" spans="1:9" x14ac:dyDescent="0.25">
      <c r="A19">
        <v>7</v>
      </c>
      <c r="B19">
        <f t="shared" si="4"/>
        <v>5739.5628000000015</v>
      </c>
      <c r="C19">
        <f t="shared" si="0"/>
        <v>0.81309151134335378</v>
      </c>
      <c r="D19">
        <f t="shared" si="1"/>
        <v>4666.7897915020922</v>
      </c>
      <c r="F19">
        <v>7</v>
      </c>
      <c r="G19">
        <f t="shared" si="5"/>
        <v>8380.0475531249995</v>
      </c>
      <c r="H19">
        <f t="shared" si="2"/>
        <v>0.81309151134335378</v>
      </c>
      <c r="I19">
        <f t="shared" si="3"/>
        <v>6813.7455300995798</v>
      </c>
    </row>
    <row r="20" spans="1:9" x14ac:dyDescent="0.25">
      <c r="C20" t="s">
        <v>12</v>
      </c>
      <c r="D20">
        <f>SUM(D12:D19)</f>
        <v>62768.378366523997</v>
      </c>
      <c r="H20" t="s">
        <v>12</v>
      </c>
      <c r="I20">
        <f>SUM(I12:I19)</f>
        <v>73586.77183006749</v>
      </c>
    </row>
    <row r="22" spans="1:9" x14ac:dyDescent="0.25">
      <c r="A22" t="s">
        <v>13</v>
      </c>
      <c r="F22" t="s">
        <v>13</v>
      </c>
    </row>
    <row r="24" spans="1:9" x14ac:dyDescent="0.25">
      <c r="A24" t="s">
        <v>15</v>
      </c>
      <c r="B24" s="2">
        <f>1/(1+B4)</f>
        <v>0.970873786407767</v>
      </c>
      <c r="F24" t="s">
        <v>15</v>
      </c>
      <c r="G24" s="2">
        <f>1/(1+G4)</f>
        <v>0.970873786407767</v>
      </c>
    </row>
    <row r="25" spans="1:9" x14ac:dyDescent="0.25">
      <c r="A25" t="s">
        <v>11</v>
      </c>
      <c r="B25">
        <f>B12*((1-((1-B6)*B24)^B7)/(1-(1-B6)*B24))</f>
        <v>62768.378366523997</v>
      </c>
      <c r="F25" t="s">
        <v>11</v>
      </c>
      <c r="G25">
        <f>G12*((1-((1-G6)*G24)^G7)/(1-(1-G6)*G24))</f>
        <v>73586.77183006749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253C1-8D7F-4E1B-80FD-A130B74ADC8C}">
  <dimension ref="A1:I31"/>
  <sheetViews>
    <sheetView topLeftCell="A6" workbookViewId="0">
      <selection activeCell="B32" sqref="B32"/>
    </sheetView>
  </sheetViews>
  <sheetFormatPr defaultRowHeight="15" x14ac:dyDescent="0.25"/>
  <sheetData>
    <row r="1" spans="1:9" x14ac:dyDescent="0.25">
      <c r="A1" t="s">
        <v>18</v>
      </c>
    </row>
    <row r="3" spans="1:9" x14ac:dyDescent="0.25">
      <c r="A3" t="s">
        <v>1</v>
      </c>
      <c r="F3" t="s">
        <v>2</v>
      </c>
    </row>
    <row r="4" spans="1:9" x14ac:dyDescent="0.25">
      <c r="A4" t="s">
        <v>3</v>
      </c>
      <c r="B4" s="1">
        <v>0.04</v>
      </c>
      <c r="F4" t="s">
        <v>3</v>
      </c>
      <c r="G4" s="1">
        <v>0.04</v>
      </c>
    </row>
    <row r="5" spans="1:9" x14ac:dyDescent="0.25">
      <c r="A5" t="s">
        <v>4</v>
      </c>
      <c r="B5">
        <v>9500</v>
      </c>
      <c r="F5" t="s">
        <v>4</v>
      </c>
      <c r="G5">
        <v>9500</v>
      </c>
    </row>
    <row r="6" spans="1:9" x14ac:dyDescent="0.25">
      <c r="A6" t="s">
        <v>20</v>
      </c>
      <c r="B6">
        <v>20</v>
      </c>
      <c r="F6" t="s">
        <v>20</v>
      </c>
      <c r="G6" s="1">
        <v>0.05</v>
      </c>
    </row>
    <row r="7" spans="1:9" x14ac:dyDescent="0.25">
      <c r="A7" t="s">
        <v>6</v>
      </c>
      <c r="B7">
        <v>10</v>
      </c>
      <c r="F7" t="s">
        <v>6</v>
      </c>
      <c r="G7">
        <v>10</v>
      </c>
    </row>
    <row r="9" spans="1:9" x14ac:dyDescent="0.25">
      <c r="A9" t="s">
        <v>7</v>
      </c>
      <c r="F9" t="s">
        <v>7</v>
      </c>
    </row>
    <row r="11" spans="1:9" x14ac:dyDescent="0.25">
      <c r="A11" t="s">
        <v>8</v>
      </c>
      <c r="B11" t="s">
        <v>9</v>
      </c>
      <c r="C11" t="s">
        <v>10</v>
      </c>
      <c r="D11" t="s">
        <v>11</v>
      </c>
      <c r="F11" t="s">
        <v>8</v>
      </c>
      <c r="G11" t="s">
        <v>9</v>
      </c>
      <c r="H11" t="s">
        <v>10</v>
      </c>
      <c r="I11" t="s">
        <v>11</v>
      </c>
    </row>
    <row r="12" spans="1:9" x14ac:dyDescent="0.25">
      <c r="A12">
        <v>0</v>
      </c>
      <c r="B12">
        <f>$B$5+A12*$B$6</f>
        <v>9500</v>
      </c>
      <c r="C12">
        <f>(1+$B$4)^(-A12)</f>
        <v>1</v>
      </c>
      <c r="D12">
        <f>B12*C12</f>
        <v>9500</v>
      </c>
      <c r="F12">
        <v>0</v>
      </c>
      <c r="G12">
        <f>$G$5*(1+$G$6)^F12</f>
        <v>9500</v>
      </c>
      <c r="H12">
        <f>(1+$B$4)^(-F12)</f>
        <v>1</v>
      </c>
      <c r="I12">
        <f>G12*H12</f>
        <v>9500</v>
      </c>
    </row>
    <row r="13" spans="1:9" x14ac:dyDescent="0.25">
      <c r="A13">
        <v>1</v>
      </c>
      <c r="B13">
        <f>$B$5-A13*$B$6</f>
        <v>9480</v>
      </c>
      <c r="C13">
        <f t="shared" ref="C13:C21" si="0">(1+$B$4)^(-A13)</f>
        <v>0.96153846153846145</v>
      </c>
      <c r="D13">
        <f t="shared" ref="D13:D21" si="1">B13*C13</f>
        <v>9115.3846153846152</v>
      </c>
      <c r="F13">
        <v>1</v>
      </c>
      <c r="G13">
        <f>$G$5*(1-$G$6)^F13</f>
        <v>9025</v>
      </c>
      <c r="H13">
        <f t="shared" ref="H13:H19" si="2">(1+$B$4)^(-F13)</f>
        <v>0.96153846153846145</v>
      </c>
      <c r="I13">
        <f t="shared" ref="I13:I19" si="3">G13*H13</f>
        <v>8677.8846153846152</v>
      </c>
    </row>
    <row r="14" spans="1:9" x14ac:dyDescent="0.25">
      <c r="A14">
        <v>2</v>
      </c>
      <c r="B14">
        <f t="shared" ref="B14:B21" si="4">$B$5-A14*$B$6</f>
        <v>9460</v>
      </c>
      <c r="C14">
        <f t="shared" si="0"/>
        <v>0.92455621301775137</v>
      </c>
      <c r="D14">
        <f t="shared" si="1"/>
        <v>8746.3017751479274</v>
      </c>
      <c r="F14">
        <v>2</v>
      </c>
      <c r="G14">
        <f t="shared" ref="G14:G21" si="5">$G$5*(1-$G$6)^F14</f>
        <v>8573.75</v>
      </c>
      <c r="H14">
        <f t="shared" si="2"/>
        <v>0.92455621301775137</v>
      </c>
      <c r="I14">
        <f t="shared" si="3"/>
        <v>7926.9138313609456</v>
      </c>
    </row>
    <row r="15" spans="1:9" x14ac:dyDescent="0.25">
      <c r="A15">
        <v>3</v>
      </c>
      <c r="B15">
        <f t="shared" si="4"/>
        <v>9440</v>
      </c>
      <c r="C15">
        <f t="shared" si="0"/>
        <v>0.88899635867091487</v>
      </c>
      <c r="D15">
        <f t="shared" si="1"/>
        <v>8392.1256258534358</v>
      </c>
      <c r="F15">
        <v>3</v>
      </c>
      <c r="G15">
        <f t="shared" si="5"/>
        <v>8145.0624999999991</v>
      </c>
      <c r="H15">
        <f t="shared" si="2"/>
        <v>0.88899635867091487</v>
      </c>
      <c r="I15">
        <f t="shared" si="3"/>
        <v>7240.9309036470177</v>
      </c>
    </row>
    <row r="16" spans="1:9" x14ac:dyDescent="0.25">
      <c r="A16">
        <v>4</v>
      </c>
      <c r="B16">
        <f t="shared" si="4"/>
        <v>9420</v>
      </c>
      <c r="C16">
        <f t="shared" si="0"/>
        <v>0.85480419102972571</v>
      </c>
      <c r="D16">
        <f t="shared" si="1"/>
        <v>8052.255479500016</v>
      </c>
      <c r="F16">
        <v>4</v>
      </c>
      <c r="G16">
        <f t="shared" si="5"/>
        <v>7737.8093749999998</v>
      </c>
      <c r="H16">
        <f t="shared" si="2"/>
        <v>0.85480419102972571</v>
      </c>
      <c r="I16">
        <f t="shared" si="3"/>
        <v>6614.3118831391021</v>
      </c>
    </row>
    <row r="17" spans="1:9" x14ac:dyDescent="0.25">
      <c r="A17">
        <v>5</v>
      </c>
      <c r="B17">
        <f t="shared" si="4"/>
        <v>9400</v>
      </c>
      <c r="C17">
        <f t="shared" si="0"/>
        <v>0.82192710675935154</v>
      </c>
      <c r="D17">
        <f t="shared" si="1"/>
        <v>7726.1148035379047</v>
      </c>
      <c r="F17">
        <v>5</v>
      </c>
      <c r="G17">
        <f t="shared" si="5"/>
        <v>7350.91890625</v>
      </c>
      <c r="H17">
        <f t="shared" si="2"/>
        <v>0.82192710675935154</v>
      </c>
      <c r="I17">
        <f t="shared" si="3"/>
        <v>6041.919508636679</v>
      </c>
    </row>
    <row r="18" spans="1:9" x14ac:dyDescent="0.25">
      <c r="A18">
        <v>6</v>
      </c>
      <c r="B18">
        <f t="shared" si="4"/>
        <v>9380</v>
      </c>
      <c r="C18">
        <f t="shared" si="0"/>
        <v>0.79031452573014571</v>
      </c>
      <c r="D18">
        <f t="shared" si="1"/>
        <v>7413.1502513487667</v>
      </c>
      <c r="F18">
        <v>6</v>
      </c>
      <c r="G18">
        <f t="shared" si="5"/>
        <v>6983.3729609374996</v>
      </c>
      <c r="H18">
        <f t="shared" si="2"/>
        <v>0.79031452573014571</v>
      </c>
      <c r="I18">
        <f t="shared" si="3"/>
        <v>5519.0610896200433</v>
      </c>
    </row>
    <row r="19" spans="1:9" x14ac:dyDescent="0.25">
      <c r="A19">
        <v>7</v>
      </c>
      <c r="B19">
        <f t="shared" si="4"/>
        <v>9360</v>
      </c>
      <c r="C19">
        <f t="shared" si="0"/>
        <v>0.75991781320206331</v>
      </c>
      <c r="D19">
        <f t="shared" si="1"/>
        <v>7112.8307315713128</v>
      </c>
      <c r="F19">
        <v>7</v>
      </c>
      <c r="G19">
        <f t="shared" si="5"/>
        <v>6634.2043128906244</v>
      </c>
      <c r="H19">
        <f t="shared" si="2"/>
        <v>0.75991781320206331</v>
      </c>
      <c r="I19">
        <f t="shared" si="3"/>
        <v>5041.4500337875406</v>
      </c>
    </row>
    <row r="20" spans="1:9" x14ac:dyDescent="0.25">
      <c r="A20">
        <v>8</v>
      </c>
      <c r="B20">
        <f t="shared" si="4"/>
        <v>9340</v>
      </c>
      <c r="C20">
        <f t="shared" si="0"/>
        <v>0.73069020500198378</v>
      </c>
      <c r="D20">
        <f t="shared" si="1"/>
        <v>6824.6465147185281</v>
      </c>
      <c r="F20">
        <v>8</v>
      </c>
      <c r="G20">
        <f t="shared" si="5"/>
        <v>6302.4940972460936</v>
      </c>
      <c r="H20">
        <f t="shared" ref="H20:H21" si="6">(1+$B$4)^(-F20)</f>
        <v>0.73069020500198378</v>
      </c>
      <c r="I20">
        <f t="shared" ref="I20:I21" si="7">G20*H20</f>
        <v>4605.170703940541</v>
      </c>
    </row>
    <row r="21" spans="1:9" x14ac:dyDescent="0.25">
      <c r="A21">
        <v>9</v>
      </c>
      <c r="B21">
        <f t="shared" si="4"/>
        <v>9320</v>
      </c>
      <c r="C21">
        <f t="shared" si="0"/>
        <v>0.70258673557883045</v>
      </c>
      <c r="D21">
        <f t="shared" si="1"/>
        <v>6548.1083755947002</v>
      </c>
      <c r="F21">
        <v>9</v>
      </c>
      <c r="G21">
        <f t="shared" si="5"/>
        <v>5987.3693923837882</v>
      </c>
      <c r="H21">
        <f t="shared" si="6"/>
        <v>0.70258673557883045</v>
      </c>
      <c r="I21">
        <f t="shared" si="7"/>
        <v>4206.6463160995308</v>
      </c>
    </row>
    <row r="22" spans="1:9" x14ac:dyDescent="0.25">
      <c r="C22" t="s">
        <v>12</v>
      </c>
      <c r="D22">
        <f>SUM(D12:D21)</f>
        <v>79430.918172657213</v>
      </c>
      <c r="H22" t="s">
        <v>12</v>
      </c>
      <c r="I22">
        <f>SUM(I12:I21)</f>
        <v>65374.288885616028</v>
      </c>
    </row>
    <row r="24" spans="1:9" x14ac:dyDescent="0.25">
      <c r="A24" t="s">
        <v>13</v>
      </c>
      <c r="F24" t="s">
        <v>13</v>
      </c>
    </row>
    <row r="26" spans="1:9" x14ac:dyDescent="0.25">
      <c r="A26" t="s">
        <v>14</v>
      </c>
      <c r="B26" s="2">
        <f>B4/(1+B4)</f>
        <v>3.8461538461538464E-2</v>
      </c>
      <c r="F26" t="s">
        <v>15</v>
      </c>
      <c r="G26" s="2">
        <f>1/(1+G4)</f>
        <v>0.96153846153846145</v>
      </c>
    </row>
    <row r="27" spans="1:9" x14ac:dyDescent="0.25">
      <c r="A27" t="s">
        <v>15</v>
      </c>
      <c r="B27" s="2">
        <f>1/(1+B4)</f>
        <v>0.96153846153846145</v>
      </c>
      <c r="F27" t="s">
        <v>11</v>
      </c>
      <c r="G27">
        <f>G12*((1-((1-G6)*G26)^G7)/(1-(1-G6)*G26))</f>
        <v>65374.288885615999</v>
      </c>
    </row>
    <row r="29" spans="1:9" x14ac:dyDescent="0.25">
      <c r="A29" t="s">
        <v>19</v>
      </c>
      <c r="B29">
        <f>(1-B27^10)/B26</f>
        <v>8.4353316105292464</v>
      </c>
    </row>
    <row r="30" spans="1:9" x14ac:dyDescent="0.25">
      <c r="A30" t="s">
        <v>21</v>
      </c>
      <c r="B30">
        <f>(B29-10*B27^10)/B26</f>
        <v>43.671937979052871</v>
      </c>
    </row>
    <row r="31" spans="1:9" x14ac:dyDescent="0.25">
      <c r="A31" t="s">
        <v>11</v>
      </c>
      <c r="B31">
        <f>9520*B29-20*B30</f>
        <v>79430.918172657373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6A63C-4959-4E67-BA6D-D8F199D657F5}">
  <dimension ref="A1:L24"/>
  <sheetViews>
    <sheetView workbookViewId="0">
      <selection activeCell="E26" sqref="E26"/>
    </sheetView>
  </sheetViews>
  <sheetFormatPr defaultRowHeight="15" x14ac:dyDescent="0.25"/>
  <cols>
    <col min="1" max="1" width="18.28515625" customWidth="1"/>
  </cols>
  <sheetData>
    <row r="1" spans="1:12" x14ac:dyDescent="0.25">
      <c r="A1" t="s">
        <v>22</v>
      </c>
    </row>
    <row r="3" spans="1:12" x14ac:dyDescent="0.25">
      <c r="A3" t="s">
        <v>32</v>
      </c>
      <c r="H3" t="s">
        <v>33</v>
      </c>
    </row>
    <row r="4" spans="1:12" x14ac:dyDescent="0.25">
      <c r="A4" t="s">
        <v>3</v>
      </c>
      <c r="B4" s="1">
        <v>0.03</v>
      </c>
      <c r="H4" t="s">
        <v>3</v>
      </c>
      <c r="I4" s="1">
        <v>0.03</v>
      </c>
    </row>
    <row r="5" spans="1:12" x14ac:dyDescent="0.25">
      <c r="A5" t="s">
        <v>23</v>
      </c>
      <c r="B5">
        <f>(1+B4)^0.25-1</f>
        <v>7.4170717777328754E-3</v>
      </c>
      <c r="H5" t="s">
        <v>23</v>
      </c>
      <c r="I5">
        <f>(1+I4)^0.25-1</f>
        <v>7.4170717777328754E-3</v>
      </c>
    </row>
    <row r="6" spans="1:12" x14ac:dyDescent="0.25">
      <c r="A6" t="s">
        <v>24</v>
      </c>
      <c r="B6">
        <v>20000</v>
      </c>
      <c r="H6" t="s">
        <v>24</v>
      </c>
      <c r="I6">
        <v>20000</v>
      </c>
    </row>
    <row r="7" spans="1:12" x14ac:dyDescent="0.25">
      <c r="A7" t="s">
        <v>25</v>
      </c>
      <c r="B7">
        <v>1000</v>
      </c>
      <c r="H7" t="s">
        <v>25</v>
      </c>
      <c r="I7">
        <v>1000</v>
      </c>
    </row>
    <row r="8" spans="1:12" x14ac:dyDescent="0.25">
      <c r="A8" t="s">
        <v>26</v>
      </c>
      <c r="B8">
        <v>100</v>
      </c>
      <c r="H8" t="s">
        <v>26</v>
      </c>
      <c r="I8">
        <v>138.23235232451961</v>
      </c>
    </row>
    <row r="10" spans="1:12" x14ac:dyDescent="0.25">
      <c r="A10" t="s">
        <v>27</v>
      </c>
      <c r="B10" t="s">
        <v>28</v>
      </c>
      <c r="C10" t="s">
        <v>29</v>
      </c>
      <c r="D10" t="s">
        <v>30</v>
      </c>
      <c r="E10" t="s">
        <v>31</v>
      </c>
      <c r="H10" t="s">
        <v>27</v>
      </c>
      <c r="I10" t="s">
        <v>28</v>
      </c>
      <c r="J10" t="s">
        <v>29</v>
      </c>
      <c r="K10" t="s">
        <v>30</v>
      </c>
      <c r="L10" t="s">
        <v>31</v>
      </c>
    </row>
    <row r="11" spans="1:12" x14ac:dyDescent="0.25">
      <c r="A11">
        <v>1</v>
      </c>
      <c r="B11">
        <v>20000</v>
      </c>
      <c r="C11">
        <f>B11*$B$5</f>
        <v>148.34143555465749</v>
      </c>
      <c r="D11">
        <v>1000</v>
      </c>
      <c r="E11">
        <f>B11+C11-D11</f>
        <v>19148.341435554659</v>
      </c>
      <c r="H11">
        <v>1</v>
      </c>
      <c r="I11">
        <v>20000</v>
      </c>
      <c r="J11">
        <f>I11*$B$5</f>
        <v>148.34143555465749</v>
      </c>
      <c r="K11">
        <v>1000</v>
      </c>
      <c r="L11">
        <f>I11+J11-K11</f>
        <v>19148.341435554659</v>
      </c>
    </row>
    <row r="12" spans="1:12" x14ac:dyDescent="0.25">
      <c r="A12">
        <v>2</v>
      </c>
      <c r="B12">
        <f>E11</f>
        <v>19148.341435554659</v>
      </c>
      <c r="C12">
        <f t="shared" ref="C12:C22" si="0">B12*$B$5</f>
        <v>142.02462285204547</v>
      </c>
      <c r="D12">
        <f>$B$7+$B$8*(A12-1)</f>
        <v>1100</v>
      </c>
      <c r="E12">
        <f t="shared" ref="E12:E22" si="1">B12+C12-D12</f>
        <v>18190.366058406704</v>
      </c>
      <c r="H12">
        <v>2</v>
      </c>
      <c r="I12">
        <f>L11</f>
        <v>19148.341435554659</v>
      </c>
      <c r="J12">
        <f t="shared" ref="J12:J22" si="2">I12*$B$5</f>
        <v>142.02462285204547</v>
      </c>
      <c r="K12">
        <f>$I$7+$I$8*(H12-1)</f>
        <v>1138.2323523245195</v>
      </c>
      <c r="L12">
        <f t="shared" ref="L12:L22" si="3">I12+J12-K12</f>
        <v>18152.133706082182</v>
      </c>
    </row>
    <row r="13" spans="1:12" x14ac:dyDescent="0.25">
      <c r="A13">
        <v>3</v>
      </c>
      <c r="B13">
        <f t="shared" ref="B13:B22" si="4">E12</f>
        <v>18190.366058406704</v>
      </c>
      <c r="C13">
        <f t="shared" si="0"/>
        <v>134.91925071843838</v>
      </c>
      <c r="D13">
        <f t="shared" ref="D13:D22" si="5">$B$7+$B$8*(A13-1)</f>
        <v>1200</v>
      </c>
      <c r="E13">
        <f t="shared" si="1"/>
        <v>17125.285309125142</v>
      </c>
      <c r="H13">
        <v>3</v>
      </c>
      <c r="I13">
        <f t="shared" ref="I13:I22" si="6">L12</f>
        <v>18152.133706082182</v>
      </c>
      <c r="J13">
        <f t="shared" si="2"/>
        <v>134.63567861701583</v>
      </c>
      <c r="K13">
        <f t="shared" ref="K13:K22" si="7">$I$7+$I$8*(H13-1)</f>
        <v>1276.4647046490393</v>
      </c>
      <c r="L13">
        <f t="shared" si="3"/>
        <v>17010.304680050158</v>
      </c>
    </row>
    <row r="14" spans="1:12" x14ac:dyDescent="0.25">
      <c r="A14">
        <v>4</v>
      </c>
      <c r="B14">
        <f t="shared" si="4"/>
        <v>17125.285309125142</v>
      </c>
      <c r="C14">
        <f t="shared" si="0"/>
        <v>127.01947035193551</v>
      </c>
      <c r="D14">
        <f t="shared" si="5"/>
        <v>1300</v>
      </c>
      <c r="E14">
        <f t="shared" si="1"/>
        <v>15952.304779477075</v>
      </c>
      <c r="H14">
        <v>4</v>
      </c>
      <c r="I14">
        <f t="shared" si="6"/>
        <v>17010.304680050158</v>
      </c>
      <c r="J14">
        <f t="shared" si="2"/>
        <v>126.16665077303747</v>
      </c>
      <c r="K14">
        <f t="shared" si="7"/>
        <v>1414.6970569735588</v>
      </c>
      <c r="L14">
        <f t="shared" si="3"/>
        <v>15721.774273849636</v>
      </c>
    </row>
    <row r="15" spans="1:12" x14ac:dyDescent="0.25">
      <c r="A15">
        <v>5</v>
      </c>
      <c r="B15">
        <f t="shared" si="4"/>
        <v>15952.304779477075</v>
      </c>
      <c r="C15">
        <f t="shared" si="0"/>
        <v>118.31938956965267</v>
      </c>
      <c r="D15">
        <f t="shared" si="5"/>
        <v>1400</v>
      </c>
      <c r="E15">
        <f t="shared" si="1"/>
        <v>14670.624169046729</v>
      </c>
      <c r="H15">
        <v>5</v>
      </c>
      <c r="I15">
        <f t="shared" si="6"/>
        <v>15721.774273849636</v>
      </c>
      <c r="J15">
        <f t="shared" si="2"/>
        <v>116.60952826245691</v>
      </c>
      <c r="K15">
        <f t="shared" si="7"/>
        <v>1552.9294092980786</v>
      </c>
      <c r="L15">
        <f t="shared" si="3"/>
        <v>14285.454392814016</v>
      </c>
    </row>
    <row r="16" spans="1:12" x14ac:dyDescent="0.25">
      <c r="A16">
        <v>6</v>
      </c>
      <c r="B16">
        <f t="shared" si="4"/>
        <v>14670.624169046729</v>
      </c>
      <c r="C16">
        <f t="shared" si="0"/>
        <v>108.81307248596231</v>
      </c>
      <c r="D16">
        <f t="shared" si="5"/>
        <v>1500</v>
      </c>
      <c r="E16">
        <f t="shared" si="1"/>
        <v>13279.437241532691</v>
      </c>
      <c r="H16">
        <v>6</v>
      </c>
      <c r="I16">
        <f t="shared" si="6"/>
        <v>14285.454392814016</v>
      </c>
      <c r="J16">
        <f t="shared" si="2"/>
        <v>105.95624060903097</v>
      </c>
      <c r="K16">
        <f t="shared" si="7"/>
        <v>1691.1617616225981</v>
      </c>
      <c r="L16">
        <f t="shared" si="3"/>
        <v>12700.24887180045</v>
      </c>
    </row>
    <row r="17" spans="1:12" x14ac:dyDescent="0.25">
      <c r="A17">
        <v>7</v>
      </c>
      <c r="B17">
        <f t="shared" si="4"/>
        <v>13279.437241532691</v>
      </c>
      <c r="C17">
        <f t="shared" si="0"/>
        <v>98.494539188347019</v>
      </c>
      <c r="D17">
        <f t="shared" si="5"/>
        <v>1600</v>
      </c>
      <c r="E17">
        <f t="shared" si="1"/>
        <v>11777.931780721037</v>
      </c>
      <c r="H17">
        <v>7</v>
      </c>
      <c r="I17">
        <f t="shared" si="6"/>
        <v>12700.24887180045</v>
      </c>
      <c r="J17">
        <f t="shared" si="2"/>
        <v>94.198657477214908</v>
      </c>
      <c r="K17">
        <f t="shared" si="7"/>
        <v>1829.3941139471176</v>
      </c>
      <c r="L17">
        <f t="shared" si="3"/>
        <v>10965.053415330547</v>
      </c>
    </row>
    <row r="18" spans="1:12" x14ac:dyDescent="0.25">
      <c r="A18">
        <v>8</v>
      </c>
      <c r="B18">
        <f t="shared" si="4"/>
        <v>11777.931780721037</v>
      </c>
      <c r="C18">
        <f t="shared" si="0"/>
        <v>87.357765410849112</v>
      </c>
      <c r="D18">
        <f t="shared" si="5"/>
        <v>1700</v>
      </c>
      <c r="E18">
        <f t="shared" si="1"/>
        <v>10165.289546131886</v>
      </c>
      <c r="H18">
        <v>8</v>
      </c>
      <c r="I18">
        <f t="shared" si="6"/>
        <v>10965.053415330547</v>
      </c>
      <c r="J18">
        <f t="shared" si="2"/>
        <v>81.328588228181673</v>
      </c>
      <c r="K18">
        <f t="shared" si="7"/>
        <v>1967.6264662716371</v>
      </c>
      <c r="L18">
        <f t="shared" si="3"/>
        <v>9078.755537287092</v>
      </c>
    </row>
    <row r="19" spans="1:12" x14ac:dyDescent="0.25">
      <c r="A19">
        <v>9</v>
      </c>
      <c r="B19">
        <f t="shared" si="4"/>
        <v>10165.289546131886</v>
      </c>
      <c r="C19">
        <f t="shared" si="0"/>
        <v>75.396682205097846</v>
      </c>
      <c r="D19">
        <f t="shared" si="5"/>
        <v>1800</v>
      </c>
      <c r="E19">
        <f t="shared" si="1"/>
        <v>8440.6862283369828</v>
      </c>
      <c r="H19">
        <v>9</v>
      </c>
      <c r="I19">
        <f t="shared" si="6"/>
        <v>9078.755537287092</v>
      </c>
      <c r="J19">
        <f t="shared" si="2"/>
        <v>67.337781472548158</v>
      </c>
      <c r="K19">
        <f t="shared" si="7"/>
        <v>2105.8588185961571</v>
      </c>
      <c r="L19">
        <f t="shared" si="3"/>
        <v>7040.2345001634831</v>
      </c>
    </row>
    <row r="20" spans="1:12" x14ac:dyDescent="0.25">
      <c r="A20">
        <v>10</v>
      </c>
      <c r="B20">
        <f t="shared" si="4"/>
        <v>8440.6862283369828</v>
      </c>
      <c r="C20">
        <f t="shared" si="0"/>
        <v>62.605175608896786</v>
      </c>
      <c r="D20">
        <f t="shared" si="5"/>
        <v>1900</v>
      </c>
      <c r="E20">
        <f t="shared" si="1"/>
        <v>6603.2914039458792</v>
      </c>
      <c r="H20">
        <v>10</v>
      </c>
      <c r="I20">
        <f t="shared" si="6"/>
        <v>7040.2345001634831</v>
      </c>
      <c r="J20">
        <f t="shared" si="2"/>
        <v>52.217924619783886</v>
      </c>
      <c r="K20">
        <f t="shared" si="7"/>
        <v>2244.0911709206766</v>
      </c>
      <c r="L20">
        <f t="shared" si="3"/>
        <v>4848.3612538625903</v>
      </c>
    </row>
    <row r="21" spans="1:12" x14ac:dyDescent="0.25">
      <c r="A21">
        <v>11</v>
      </c>
      <c r="B21">
        <f t="shared" si="4"/>
        <v>6603.2914039458792</v>
      </c>
      <c r="C21">
        <f t="shared" si="0"/>
        <v>48.97708631235308</v>
      </c>
      <c r="D21">
        <f t="shared" si="5"/>
        <v>2000</v>
      </c>
      <c r="E21">
        <f t="shared" si="1"/>
        <v>4652.2684902582323</v>
      </c>
      <c r="H21">
        <v>11</v>
      </c>
      <c r="I21">
        <f t="shared" si="6"/>
        <v>4848.3612538625903</v>
      </c>
      <c r="J21">
        <f t="shared" si="2"/>
        <v>35.960643424277798</v>
      </c>
      <c r="K21">
        <f t="shared" si="7"/>
        <v>2382.3235232451962</v>
      </c>
      <c r="L21">
        <f t="shared" si="3"/>
        <v>2501.9983740416719</v>
      </c>
    </row>
    <row r="22" spans="1:12" x14ac:dyDescent="0.25">
      <c r="A22">
        <v>12</v>
      </c>
      <c r="B22">
        <f t="shared" si="4"/>
        <v>4652.2684902582323</v>
      </c>
      <c r="C22">
        <f t="shared" si="0"/>
        <v>34.506209321530264</v>
      </c>
      <c r="D22">
        <f t="shared" si="5"/>
        <v>2100</v>
      </c>
      <c r="E22">
        <f t="shared" si="1"/>
        <v>2586.7746995797625</v>
      </c>
      <c r="H22">
        <v>12</v>
      </c>
      <c r="I22">
        <f t="shared" si="6"/>
        <v>2501.9983740416719</v>
      </c>
      <c r="J22">
        <f t="shared" si="2"/>
        <v>18.557501528038028</v>
      </c>
      <c r="K22">
        <f t="shared" si="7"/>
        <v>2520.5558755697157</v>
      </c>
      <c r="L22" s="4">
        <f t="shared" si="3"/>
        <v>-5.9117155615240335E-12</v>
      </c>
    </row>
    <row r="24" spans="1:12" x14ac:dyDescent="0.25">
      <c r="A24" s="5" t="s">
        <v>37</v>
      </c>
      <c r="B24" s="5">
        <f>E22</f>
        <v>2586.7746995797625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BC396-F14C-4FD1-8329-FF94A092A913}">
  <dimension ref="A1:L22"/>
  <sheetViews>
    <sheetView workbookViewId="0">
      <selection activeCell="Q16" sqref="Q16"/>
    </sheetView>
  </sheetViews>
  <sheetFormatPr defaultRowHeight="15" x14ac:dyDescent="0.25"/>
  <cols>
    <col min="1" max="1" width="10" customWidth="1"/>
    <col min="8" max="8" width="10.28515625" customWidth="1"/>
  </cols>
  <sheetData>
    <row r="1" spans="1:12" x14ac:dyDescent="0.25">
      <c r="A1" t="s">
        <v>22</v>
      </c>
    </row>
    <row r="3" spans="1:12" x14ac:dyDescent="0.25">
      <c r="A3" t="s">
        <v>32</v>
      </c>
      <c r="H3" t="s">
        <v>33</v>
      </c>
    </row>
    <row r="4" spans="1:12" x14ac:dyDescent="0.25">
      <c r="A4" t="s">
        <v>3</v>
      </c>
      <c r="B4" s="1">
        <v>0.04</v>
      </c>
      <c r="H4" t="s">
        <v>3</v>
      </c>
      <c r="I4" s="1">
        <v>0.04</v>
      </c>
    </row>
    <row r="5" spans="1:12" x14ac:dyDescent="0.25">
      <c r="A5" t="s">
        <v>34</v>
      </c>
      <c r="B5">
        <f>(1+B4)^0.5-1</f>
        <v>1.9803902718557032E-2</v>
      </c>
      <c r="H5" t="s">
        <v>34</v>
      </c>
      <c r="I5">
        <f>(1+I4)^0.5-1</f>
        <v>1.9803902718557032E-2</v>
      </c>
    </row>
    <row r="6" spans="1:12" x14ac:dyDescent="0.25">
      <c r="A6" t="s">
        <v>24</v>
      </c>
      <c r="B6">
        <v>90000</v>
      </c>
      <c r="H6" t="s">
        <v>24</v>
      </c>
      <c r="I6">
        <v>90000</v>
      </c>
    </row>
    <row r="7" spans="1:12" x14ac:dyDescent="0.25">
      <c r="A7" t="s">
        <v>25</v>
      </c>
      <c r="B7">
        <v>7500</v>
      </c>
      <c r="H7" t="s">
        <v>25</v>
      </c>
      <c r="I7">
        <v>7500</v>
      </c>
    </row>
    <row r="8" spans="1:12" x14ac:dyDescent="0.25">
      <c r="A8" t="s">
        <v>35</v>
      </c>
      <c r="B8">
        <v>500</v>
      </c>
      <c r="H8" t="s">
        <v>35</v>
      </c>
      <c r="I8">
        <v>578.36002156925974</v>
      </c>
    </row>
    <row r="10" spans="1:12" x14ac:dyDescent="0.25">
      <c r="A10" t="s">
        <v>36</v>
      </c>
      <c r="B10" t="s">
        <v>28</v>
      </c>
      <c r="C10" t="s">
        <v>29</v>
      </c>
      <c r="D10" t="s">
        <v>30</v>
      </c>
      <c r="E10" t="s">
        <v>31</v>
      </c>
      <c r="H10" t="s">
        <v>36</v>
      </c>
      <c r="I10" t="s">
        <v>28</v>
      </c>
      <c r="J10" t="s">
        <v>29</v>
      </c>
      <c r="K10" t="s">
        <v>30</v>
      </c>
      <c r="L10" t="s">
        <v>31</v>
      </c>
    </row>
    <row r="11" spans="1:12" x14ac:dyDescent="0.25">
      <c r="A11">
        <v>1</v>
      </c>
      <c r="B11">
        <f>B6</f>
        <v>90000</v>
      </c>
      <c r="C11">
        <f>B11*$B$5</f>
        <v>1782.3512446701329</v>
      </c>
      <c r="D11">
        <v>7500</v>
      </c>
      <c r="E11">
        <f>B11+C11-D11</f>
        <v>84282.351244670135</v>
      </c>
      <c r="H11">
        <v>1</v>
      </c>
      <c r="I11">
        <f>I6</f>
        <v>90000</v>
      </c>
      <c r="J11">
        <f>I11*$B$5</f>
        <v>1782.3512446701329</v>
      </c>
      <c r="K11">
        <v>7500</v>
      </c>
      <c r="L11">
        <f>I11+J11-K11</f>
        <v>84282.351244670135</v>
      </c>
    </row>
    <row r="12" spans="1:12" x14ac:dyDescent="0.25">
      <c r="A12">
        <v>2</v>
      </c>
      <c r="B12">
        <f>E11</f>
        <v>84282.351244670135</v>
      </c>
      <c r="C12">
        <f t="shared" ref="C12:C14" si="0">B12*$B$5</f>
        <v>1669.1194849407016</v>
      </c>
      <c r="D12">
        <f>$B$7+$B$8*(A12-1)</f>
        <v>8000</v>
      </c>
      <c r="E12">
        <f t="shared" ref="E12:E14" si="1">B12+C12-D12</f>
        <v>77951.470729610839</v>
      </c>
      <c r="H12">
        <v>2</v>
      </c>
      <c r="I12">
        <f>L11</f>
        <v>84282.351244670135</v>
      </c>
      <c r="J12">
        <f t="shared" ref="J12:J14" si="2">I12*$B$5</f>
        <v>1669.1194849407016</v>
      </c>
      <c r="K12">
        <f>$I$7+$I$8*(H12-1)</f>
        <v>8078.3600215692595</v>
      </c>
      <c r="L12">
        <f t="shared" ref="L12:L14" si="3">I12+J12-K12</f>
        <v>77873.110708041582</v>
      </c>
    </row>
    <row r="13" spans="1:12" x14ac:dyDescent="0.25">
      <c r="A13">
        <v>3</v>
      </c>
      <c r="B13">
        <f t="shared" ref="B13:B14" si="4">E12</f>
        <v>77951.470729610839</v>
      </c>
      <c r="C13">
        <f t="shared" si="0"/>
        <v>1543.7433430976589</v>
      </c>
      <c r="D13">
        <f t="shared" ref="D13:D14" si="5">$B$7+$B$8*(A13-1)</f>
        <v>8500</v>
      </c>
      <c r="E13">
        <f t="shared" si="1"/>
        <v>70995.214072708492</v>
      </c>
      <c r="H13">
        <v>3</v>
      </c>
      <c r="I13">
        <f t="shared" ref="I13:I14" si="6">L12</f>
        <v>77873.110708041582</v>
      </c>
      <c r="J13">
        <f t="shared" si="2"/>
        <v>1542.1915088534774</v>
      </c>
      <c r="K13">
        <f t="shared" ref="K13:K14" si="7">$I$7+$I$8*(H13-1)</f>
        <v>8656.720043138519</v>
      </c>
      <c r="L13">
        <f t="shared" si="3"/>
        <v>70758.582173756542</v>
      </c>
    </row>
    <row r="14" spans="1:12" x14ac:dyDescent="0.25">
      <c r="A14">
        <v>4</v>
      </c>
      <c r="B14">
        <f t="shared" si="4"/>
        <v>70995.214072708492</v>
      </c>
      <c r="C14">
        <f t="shared" si="0"/>
        <v>1405.9823129790502</v>
      </c>
      <c r="D14">
        <f t="shared" si="5"/>
        <v>9000</v>
      </c>
      <c r="E14">
        <f t="shared" si="1"/>
        <v>63401.196385687537</v>
      </c>
      <c r="H14">
        <v>4</v>
      </c>
      <c r="I14">
        <f t="shared" si="6"/>
        <v>70758.582173756542</v>
      </c>
      <c r="J14">
        <f t="shared" si="2"/>
        <v>1401.2960778720983</v>
      </c>
      <c r="K14">
        <f t="shared" si="7"/>
        <v>9235.0800647077795</v>
      </c>
      <c r="L14">
        <f t="shared" si="3"/>
        <v>62924.798186920867</v>
      </c>
    </row>
    <row r="15" spans="1:12" x14ac:dyDescent="0.25">
      <c r="A15">
        <v>5</v>
      </c>
      <c r="B15">
        <f t="shared" ref="B15:B20" si="8">E14</f>
        <v>63401.196385687537</v>
      </c>
      <c r="C15">
        <f t="shared" ref="C15:C20" si="9">B15*$B$5</f>
        <v>1255.5911254622856</v>
      </c>
      <c r="D15">
        <f t="shared" ref="D15:D20" si="10">$B$7+$B$8*(A15-1)</f>
        <v>9500</v>
      </c>
      <c r="E15">
        <f t="shared" ref="E15:E20" si="11">B15+C15-D15</f>
        <v>55156.787511149822</v>
      </c>
      <c r="H15">
        <v>5</v>
      </c>
      <c r="I15">
        <f t="shared" ref="I15:I20" si="12">L14</f>
        <v>62924.798186920867</v>
      </c>
      <c r="J15">
        <f t="shared" ref="J15:J20" si="13">I15*$B$5</f>
        <v>1246.1565818786148</v>
      </c>
      <c r="K15">
        <f t="shared" ref="K15:K20" si="14">$I$7+$I$8*(H15-1)</f>
        <v>9813.4400862770381</v>
      </c>
      <c r="L15">
        <f t="shared" ref="L15:L20" si="15">I15+J15-K15</f>
        <v>54357.514682522436</v>
      </c>
    </row>
    <row r="16" spans="1:12" x14ac:dyDescent="0.25">
      <c r="A16">
        <v>6</v>
      </c>
      <c r="B16">
        <f t="shared" si="8"/>
        <v>55156.787511149822</v>
      </c>
      <c r="C16">
        <f t="shared" si="9"/>
        <v>1092.3196541389325</v>
      </c>
      <c r="D16">
        <f t="shared" si="10"/>
        <v>10000</v>
      </c>
      <c r="E16">
        <f t="shared" si="11"/>
        <v>46249.107165288755</v>
      </c>
      <c r="H16">
        <v>6</v>
      </c>
      <c r="I16">
        <f t="shared" si="12"/>
        <v>54357.514682522436</v>
      </c>
      <c r="J16">
        <f t="shared" si="13"/>
        <v>1076.4909327952098</v>
      </c>
      <c r="K16">
        <f t="shared" si="14"/>
        <v>10391.800107846298</v>
      </c>
      <c r="L16">
        <f t="shared" si="15"/>
        <v>45042.20550747135</v>
      </c>
    </row>
    <row r="17" spans="1:12" x14ac:dyDescent="0.25">
      <c r="A17">
        <v>7</v>
      </c>
      <c r="B17">
        <f t="shared" si="8"/>
        <v>46249.107165288755</v>
      </c>
      <c r="C17">
        <f t="shared" si="9"/>
        <v>915.91281912149748</v>
      </c>
      <c r="D17">
        <f t="shared" si="10"/>
        <v>10500</v>
      </c>
      <c r="E17">
        <f t="shared" si="11"/>
        <v>36665.019984410254</v>
      </c>
      <c r="H17">
        <v>7</v>
      </c>
      <c r="I17">
        <f t="shared" si="12"/>
        <v>45042.20550747135</v>
      </c>
      <c r="J17">
        <f t="shared" si="13"/>
        <v>892.01145609921639</v>
      </c>
      <c r="K17">
        <f t="shared" si="14"/>
        <v>10970.160129415559</v>
      </c>
      <c r="L17">
        <f t="shared" si="15"/>
        <v>34964.05683415501</v>
      </c>
    </row>
    <row r="18" spans="1:12" x14ac:dyDescent="0.25">
      <c r="A18">
        <v>8</v>
      </c>
      <c r="B18">
        <f t="shared" si="8"/>
        <v>36665.019984410254</v>
      </c>
      <c r="C18">
        <f t="shared" si="9"/>
        <v>726.11048894521014</v>
      </c>
      <c r="D18">
        <f t="shared" si="10"/>
        <v>11000</v>
      </c>
      <c r="E18">
        <f t="shared" si="11"/>
        <v>26391.130473355464</v>
      </c>
      <c r="H18">
        <v>8</v>
      </c>
      <c r="I18">
        <f t="shared" si="12"/>
        <v>34964.05683415501</v>
      </c>
      <c r="J18">
        <f t="shared" si="13"/>
        <v>692.42478018970496</v>
      </c>
      <c r="K18">
        <f t="shared" si="14"/>
        <v>11548.520150984819</v>
      </c>
      <c r="L18">
        <f t="shared" si="15"/>
        <v>24107.961463359898</v>
      </c>
    </row>
    <row r="19" spans="1:12" x14ac:dyDescent="0.25">
      <c r="A19">
        <v>9</v>
      </c>
      <c r="B19">
        <f t="shared" si="8"/>
        <v>26391.130473355464</v>
      </c>
      <c r="C19">
        <f t="shared" si="9"/>
        <v>522.64738052707764</v>
      </c>
      <c r="D19">
        <f t="shared" si="10"/>
        <v>11500</v>
      </c>
      <c r="E19">
        <f t="shared" si="11"/>
        <v>15413.777853882541</v>
      </c>
      <c r="H19">
        <v>9</v>
      </c>
      <c r="I19">
        <f t="shared" si="12"/>
        <v>24107.961463359898</v>
      </c>
      <c r="J19">
        <f t="shared" si="13"/>
        <v>477.43172356310123</v>
      </c>
      <c r="K19">
        <f t="shared" si="14"/>
        <v>12126.880172554078</v>
      </c>
      <c r="L19">
        <f t="shared" si="15"/>
        <v>12458.513014368922</v>
      </c>
    </row>
    <row r="20" spans="1:12" x14ac:dyDescent="0.25">
      <c r="A20">
        <v>10</v>
      </c>
      <c r="B20">
        <f t="shared" si="8"/>
        <v>15413.777853882541</v>
      </c>
      <c r="C20">
        <f t="shared" si="9"/>
        <v>305.25295714373863</v>
      </c>
      <c r="D20">
        <f t="shared" si="10"/>
        <v>12000</v>
      </c>
      <c r="E20">
        <f t="shared" si="11"/>
        <v>3719.0308110262795</v>
      </c>
      <c r="H20">
        <v>10</v>
      </c>
      <c r="I20">
        <f t="shared" si="12"/>
        <v>12458.513014368922</v>
      </c>
      <c r="J20">
        <f t="shared" si="13"/>
        <v>246.72717975443885</v>
      </c>
      <c r="K20">
        <f t="shared" si="14"/>
        <v>12705.240194123337</v>
      </c>
      <c r="L20" s="4">
        <f t="shared" si="15"/>
        <v>2.3646862246096134E-11</v>
      </c>
    </row>
    <row r="22" spans="1:12" x14ac:dyDescent="0.25">
      <c r="A22" s="5" t="s">
        <v>37</v>
      </c>
      <c r="B22" s="5">
        <f>E20</f>
        <v>3719.0308110262795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A2C8D-60E4-4841-9863-17C3E1D30BEB}">
  <dimension ref="A1:D25"/>
  <sheetViews>
    <sheetView workbookViewId="0">
      <selection activeCell="H23" sqref="H23"/>
    </sheetView>
  </sheetViews>
  <sheetFormatPr defaultRowHeight="15" x14ac:dyDescent="0.25"/>
  <cols>
    <col min="3" max="3" width="15.28515625" customWidth="1"/>
  </cols>
  <sheetData>
    <row r="1" spans="1:4" x14ac:dyDescent="0.25">
      <c r="A1" t="s">
        <v>38</v>
      </c>
    </row>
    <row r="3" spans="1:4" x14ac:dyDescent="0.25">
      <c r="A3" t="s">
        <v>3</v>
      </c>
      <c r="B3" s="1">
        <v>7.0000000000000007E-2</v>
      </c>
    </row>
    <row r="4" spans="1:4" x14ac:dyDescent="0.25">
      <c r="A4" t="s">
        <v>5</v>
      </c>
      <c r="B4" s="1">
        <v>0.03</v>
      </c>
    </row>
    <row r="5" spans="1:4" x14ac:dyDescent="0.25">
      <c r="A5" t="s">
        <v>20</v>
      </c>
      <c r="B5" s="1">
        <v>0.02</v>
      </c>
    </row>
    <row r="6" spans="1:4" x14ac:dyDescent="0.25">
      <c r="A6" t="s">
        <v>39</v>
      </c>
      <c r="B6" s="4">
        <v>5000</v>
      </c>
    </row>
    <row r="8" spans="1:4" x14ac:dyDescent="0.25">
      <c r="A8" t="s">
        <v>8</v>
      </c>
      <c r="B8" t="s">
        <v>9</v>
      </c>
      <c r="C8" t="s">
        <v>40</v>
      </c>
      <c r="D8" t="s">
        <v>11</v>
      </c>
    </row>
    <row r="9" spans="1:4" x14ac:dyDescent="0.25">
      <c r="A9">
        <v>4</v>
      </c>
      <c r="B9" s="4">
        <f>B6</f>
        <v>5000</v>
      </c>
      <c r="C9" s="6">
        <f>(1+$B$3)^(-A9)</f>
        <v>0.7628952120475252</v>
      </c>
      <c r="D9">
        <f>B9*C9</f>
        <v>3814.4760602376259</v>
      </c>
    </row>
    <row r="10" spans="1:4" x14ac:dyDescent="0.25">
      <c r="A10">
        <v>5</v>
      </c>
      <c r="B10">
        <f>B9*(1+$B$4)</f>
        <v>5150</v>
      </c>
      <c r="C10" s="6">
        <f t="shared" ref="C10:C23" si="0">(1+$B$3)^(-A10)</f>
        <v>0.71298617948366838</v>
      </c>
      <c r="D10">
        <f t="shared" ref="D10:D23" si="1">B10*C10</f>
        <v>3671.8788243408922</v>
      </c>
    </row>
    <row r="11" spans="1:4" x14ac:dyDescent="0.25">
      <c r="A11">
        <v>6</v>
      </c>
      <c r="B11">
        <f t="shared" ref="B11:B15" si="2">B10*(1+$B$4)</f>
        <v>5304.5</v>
      </c>
      <c r="C11" s="6">
        <f t="shared" si="0"/>
        <v>0.66634222381651254</v>
      </c>
      <c r="D11">
        <f t="shared" si="1"/>
        <v>3534.612326234691</v>
      </c>
    </row>
    <row r="12" spans="1:4" x14ac:dyDescent="0.25">
      <c r="A12">
        <v>7</v>
      </c>
      <c r="B12">
        <f t="shared" si="2"/>
        <v>5463.6350000000002</v>
      </c>
      <c r="C12" s="6">
        <f t="shared" si="0"/>
        <v>0.62274974188459109</v>
      </c>
      <c r="D12">
        <f t="shared" si="1"/>
        <v>3402.4772860016178</v>
      </c>
    </row>
    <row r="13" spans="1:4" x14ac:dyDescent="0.25">
      <c r="A13">
        <v>8</v>
      </c>
      <c r="B13">
        <f t="shared" si="2"/>
        <v>5627.5440500000004</v>
      </c>
      <c r="C13" s="6">
        <f t="shared" si="0"/>
        <v>0.5820091045650384</v>
      </c>
      <c r="D13">
        <f t="shared" si="1"/>
        <v>3275.2818734408102</v>
      </c>
    </row>
    <row r="14" spans="1:4" x14ac:dyDescent="0.25">
      <c r="A14">
        <v>9</v>
      </c>
      <c r="B14">
        <f t="shared" si="2"/>
        <v>5796.3703715000001</v>
      </c>
      <c r="C14" s="6">
        <f t="shared" si="0"/>
        <v>0.54393374258414806</v>
      </c>
      <c r="D14">
        <f t="shared" si="1"/>
        <v>3152.8414295738639</v>
      </c>
    </row>
    <row r="15" spans="1:4" x14ac:dyDescent="0.25">
      <c r="A15">
        <v>10</v>
      </c>
      <c r="B15">
        <f t="shared" si="2"/>
        <v>5970.2614826449999</v>
      </c>
      <c r="C15" s="6">
        <f t="shared" si="0"/>
        <v>0.5083492921347178</v>
      </c>
      <c r="D15">
        <f t="shared" si="1"/>
        <v>3034.9781985617565</v>
      </c>
    </row>
    <row r="16" spans="1:4" x14ac:dyDescent="0.25">
      <c r="A16">
        <v>11</v>
      </c>
      <c r="B16">
        <f>B15</f>
        <v>5970.2614826449999</v>
      </c>
      <c r="C16" s="6">
        <f t="shared" si="0"/>
        <v>0.47509279638758667</v>
      </c>
      <c r="D16">
        <f t="shared" si="1"/>
        <v>2836.4282229549121</v>
      </c>
    </row>
    <row r="17" spans="1:4" x14ac:dyDescent="0.25">
      <c r="A17">
        <v>12</v>
      </c>
      <c r="B17">
        <f t="shared" ref="B17:B18" si="3">B16</f>
        <v>5970.2614826449999</v>
      </c>
      <c r="C17" s="6">
        <f t="shared" si="0"/>
        <v>0.44401195924073528</v>
      </c>
      <c r="D17">
        <f t="shared" si="1"/>
        <v>2650.8674980887035</v>
      </c>
    </row>
    <row r="18" spans="1:4" x14ac:dyDescent="0.25">
      <c r="A18">
        <v>13</v>
      </c>
      <c r="B18">
        <f t="shared" si="3"/>
        <v>5970.2614826449999</v>
      </c>
      <c r="C18" s="6">
        <f t="shared" si="0"/>
        <v>0.41496444788853759</v>
      </c>
      <c r="D18">
        <f t="shared" si="1"/>
        <v>2477.4462598959844</v>
      </c>
    </row>
    <row r="19" spans="1:4" x14ac:dyDescent="0.25">
      <c r="A19">
        <v>14</v>
      </c>
      <c r="B19">
        <f>B18*(1-$B$5)</f>
        <v>5850.8562529921001</v>
      </c>
      <c r="C19" s="6">
        <f t="shared" si="0"/>
        <v>0.3878172410173249</v>
      </c>
      <c r="D19">
        <f t="shared" si="1"/>
        <v>2269.0629296243596</v>
      </c>
    </row>
    <row r="20" spans="1:4" x14ac:dyDescent="0.25">
      <c r="A20">
        <v>15</v>
      </c>
      <c r="B20">
        <f t="shared" ref="B20:B23" si="4">B19*(1-$B$5)</f>
        <v>5733.8391279322577</v>
      </c>
      <c r="C20" s="6">
        <f t="shared" si="0"/>
        <v>0.36244601964235967</v>
      </c>
      <c r="D20">
        <f t="shared" si="1"/>
        <v>2078.2071691886654</v>
      </c>
    </row>
    <row r="21" spans="1:4" x14ac:dyDescent="0.25">
      <c r="A21">
        <v>16</v>
      </c>
      <c r="B21">
        <f t="shared" si="4"/>
        <v>5619.1623453736129</v>
      </c>
      <c r="C21" s="6">
        <f t="shared" si="0"/>
        <v>0.33873459779659787</v>
      </c>
      <c r="D21">
        <f t="shared" si="1"/>
        <v>1903.4046970139184</v>
      </c>
    </row>
    <row r="22" spans="1:4" x14ac:dyDescent="0.25">
      <c r="A22">
        <v>17</v>
      </c>
      <c r="B22">
        <f t="shared" si="4"/>
        <v>5506.7790984661406</v>
      </c>
      <c r="C22" s="6">
        <f t="shared" si="0"/>
        <v>0.31657439046411018</v>
      </c>
      <c r="D22">
        <f t="shared" si="1"/>
        <v>1743.3052365174206</v>
      </c>
    </row>
    <row r="23" spans="1:4" x14ac:dyDescent="0.25">
      <c r="A23">
        <v>18</v>
      </c>
      <c r="B23">
        <f t="shared" si="4"/>
        <v>5396.6435164968179</v>
      </c>
      <c r="C23" s="6">
        <f t="shared" si="0"/>
        <v>0.29586391632159825</v>
      </c>
      <c r="D23">
        <f t="shared" si="1"/>
        <v>1596.6720857823102</v>
      </c>
    </row>
    <row r="25" spans="1:4" x14ac:dyDescent="0.25">
      <c r="C25" t="s">
        <v>12</v>
      </c>
      <c r="D25">
        <f>SUM(D9:D23)</f>
        <v>41441.940097457533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5B1E5-2BF4-40D4-BBE6-1A4D30CCE8E9}">
  <dimension ref="A1:L31"/>
  <sheetViews>
    <sheetView topLeftCell="A6" workbookViewId="0">
      <selection activeCell="D32" sqref="D32"/>
    </sheetView>
  </sheetViews>
  <sheetFormatPr defaultRowHeight="15" x14ac:dyDescent="0.25"/>
  <cols>
    <col min="3" max="3" width="14.7109375" customWidth="1"/>
  </cols>
  <sheetData>
    <row r="1" spans="1:9" x14ac:dyDescent="0.25">
      <c r="A1" t="s">
        <v>38</v>
      </c>
    </row>
    <row r="3" spans="1:9" x14ac:dyDescent="0.25">
      <c r="A3" t="s">
        <v>3</v>
      </c>
      <c r="B3" s="1">
        <v>7.0000000000000007E-2</v>
      </c>
    </row>
    <row r="4" spans="1:9" x14ac:dyDescent="0.25">
      <c r="A4" t="s">
        <v>5</v>
      </c>
      <c r="B4" s="3">
        <v>2.5000000000000001E-2</v>
      </c>
      <c r="I4" s="1"/>
    </row>
    <row r="5" spans="1:9" x14ac:dyDescent="0.25">
      <c r="A5" t="s">
        <v>20</v>
      </c>
      <c r="B5" s="1">
        <v>0.04</v>
      </c>
    </row>
    <row r="6" spans="1:9" x14ac:dyDescent="0.25">
      <c r="A6" t="s">
        <v>39</v>
      </c>
      <c r="B6" s="4">
        <v>2500</v>
      </c>
    </row>
    <row r="8" spans="1:9" x14ac:dyDescent="0.25">
      <c r="A8" t="s">
        <v>8</v>
      </c>
      <c r="B8" t="s">
        <v>9</v>
      </c>
      <c r="C8" t="s">
        <v>40</v>
      </c>
      <c r="D8" t="s">
        <v>11</v>
      </c>
    </row>
    <row r="9" spans="1:9" x14ac:dyDescent="0.25">
      <c r="A9">
        <v>5</v>
      </c>
      <c r="B9" s="4">
        <f>B6</f>
        <v>2500</v>
      </c>
      <c r="C9" s="6">
        <f>(1+$B$3)^(-A9)</f>
        <v>0.71298617948366838</v>
      </c>
      <c r="D9">
        <f>B9*C9</f>
        <v>1782.4654487091709</v>
      </c>
    </row>
    <row r="10" spans="1:9" x14ac:dyDescent="0.25">
      <c r="A10">
        <v>6</v>
      </c>
      <c r="B10">
        <f>B9*(1+$B$4)</f>
        <v>2562.5</v>
      </c>
      <c r="C10" s="6">
        <f t="shared" ref="C10:C29" si="0">(1+$B$3)^(-A10)</f>
        <v>0.66634222381651254</v>
      </c>
      <c r="D10">
        <f t="shared" ref="D10:D29" si="1">B10*C10</f>
        <v>1707.5019485298133</v>
      </c>
    </row>
    <row r="11" spans="1:9" x14ac:dyDescent="0.25">
      <c r="A11">
        <v>7</v>
      </c>
      <c r="B11">
        <f t="shared" ref="B11:B14" si="2">B10*(1+$B$4)</f>
        <v>2626.5624999999995</v>
      </c>
      <c r="C11" s="6">
        <f t="shared" si="0"/>
        <v>0.62274974188459109</v>
      </c>
      <c r="D11">
        <f t="shared" si="1"/>
        <v>1635.691118918746</v>
      </c>
    </row>
    <row r="12" spans="1:9" x14ac:dyDescent="0.25">
      <c r="A12">
        <v>8</v>
      </c>
      <c r="B12">
        <f t="shared" si="2"/>
        <v>2692.2265624999991</v>
      </c>
      <c r="C12" s="6">
        <f t="shared" si="0"/>
        <v>0.5820091045650384</v>
      </c>
      <c r="D12">
        <f t="shared" si="1"/>
        <v>1566.9003709268359</v>
      </c>
    </row>
    <row r="13" spans="1:9" x14ac:dyDescent="0.25">
      <c r="A13">
        <v>9</v>
      </c>
      <c r="B13">
        <f t="shared" si="2"/>
        <v>2759.5322265624986</v>
      </c>
      <c r="C13" s="6">
        <f t="shared" si="0"/>
        <v>0.54393374258414806</v>
      </c>
      <c r="D13">
        <f t="shared" si="1"/>
        <v>1501.002691775707</v>
      </c>
    </row>
    <row r="14" spans="1:9" x14ac:dyDescent="0.25">
      <c r="A14">
        <v>10</v>
      </c>
      <c r="B14">
        <f t="shared" si="2"/>
        <v>2828.520532226561</v>
      </c>
      <c r="C14" s="6">
        <f t="shared" si="0"/>
        <v>0.5083492921347178</v>
      </c>
      <c r="D14">
        <f t="shared" si="1"/>
        <v>1437.8764103458875</v>
      </c>
    </row>
    <row r="15" spans="1:9" x14ac:dyDescent="0.25">
      <c r="A15">
        <v>11</v>
      </c>
      <c r="B15">
        <f>B14*(1-$B$5)</f>
        <v>2715.3797109374987</v>
      </c>
      <c r="C15" s="6">
        <f t="shared" si="0"/>
        <v>0.47509279638758667</v>
      </c>
      <c r="D15">
        <f t="shared" si="1"/>
        <v>1290.057340123413</v>
      </c>
    </row>
    <row r="16" spans="1:9" x14ac:dyDescent="0.25">
      <c r="A16">
        <v>12</v>
      </c>
      <c r="B16">
        <f t="shared" ref="B16:B19" si="3">B15*(1-$B$5)</f>
        <v>2606.7645224999987</v>
      </c>
      <c r="C16" s="6">
        <f t="shared" si="0"/>
        <v>0.44401195924073528</v>
      </c>
      <c r="D16">
        <f t="shared" si="1"/>
        <v>1157.4346229144642</v>
      </c>
    </row>
    <row r="17" spans="1:12" x14ac:dyDescent="0.25">
      <c r="A17">
        <v>13</v>
      </c>
      <c r="B17">
        <f t="shared" si="3"/>
        <v>2502.4939415999988</v>
      </c>
      <c r="C17" s="6">
        <f t="shared" si="0"/>
        <v>0.41496444788853759</v>
      </c>
      <c r="D17">
        <f t="shared" si="1"/>
        <v>1038.4460168204537</v>
      </c>
    </row>
    <row r="18" spans="1:12" x14ac:dyDescent="0.25">
      <c r="A18">
        <v>14</v>
      </c>
      <c r="B18">
        <f t="shared" si="3"/>
        <v>2402.3941839359986</v>
      </c>
      <c r="C18" s="6">
        <f t="shared" si="0"/>
        <v>0.3878172410173249</v>
      </c>
      <c r="D18">
        <f t="shared" si="1"/>
        <v>931.68988425012674</v>
      </c>
    </row>
    <row r="19" spans="1:12" x14ac:dyDescent="0.25">
      <c r="A19">
        <v>15</v>
      </c>
      <c r="B19">
        <f t="shared" si="3"/>
        <v>2306.2984165785588</v>
      </c>
      <c r="C19" s="6">
        <f t="shared" si="0"/>
        <v>0.36244601964235967</v>
      </c>
      <c r="D19">
        <f t="shared" si="1"/>
        <v>835.90868119637537</v>
      </c>
    </row>
    <row r="20" spans="1:12" x14ac:dyDescent="0.25">
      <c r="A20">
        <v>16</v>
      </c>
      <c r="B20">
        <f>B19*(1+$B$4)</f>
        <v>2363.9558769930227</v>
      </c>
      <c r="C20" s="6">
        <f t="shared" si="0"/>
        <v>0.33873459779659787</v>
      </c>
      <c r="D20">
        <f t="shared" si="1"/>
        <v>800.75364320213532</v>
      </c>
    </row>
    <row r="21" spans="1:12" x14ac:dyDescent="0.25">
      <c r="A21">
        <v>17</v>
      </c>
      <c r="B21">
        <f t="shared" ref="B21:B24" si="4">B20*(1+$B$4)</f>
        <v>2423.0547739178483</v>
      </c>
      <c r="C21" s="6">
        <f t="shared" si="0"/>
        <v>0.31657439046411018</v>
      </c>
      <c r="D21">
        <f t="shared" si="1"/>
        <v>767.07708811419513</v>
      </c>
    </row>
    <row r="22" spans="1:12" x14ac:dyDescent="0.25">
      <c r="A22">
        <v>18</v>
      </c>
      <c r="B22">
        <f t="shared" si="4"/>
        <v>2483.6311432657944</v>
      </c>
      <c r="C22" s="6">
        <f t="shared" si="0"/>
        <v>0.29586391632159825</v>
      </c>
      <c r="D22">
        <f>B22*C22</f>
        <v>734.81683674490637</v>
      </c>
      <c r="L22" s="4"/>
    </row>
    <row r="23" spans="1:12" x14ac:dyDescent="0.25">
      <c r="A23">
        <v>19</v>
      </c>
      <c r="B23">
        <f t="shared" si="4"/>
        <v>2545.7219218474393</v>
      </c>
      <c r="C23" s="6">
        <f t="shared" si="0"/>
        <v>0.27650833301083949</v>
      </c>
      <c r="D23">
        <f t="shared" si="1"/>
        <v>703.91332491918604</v>
      </c>
    </row>
    <row r="24" spans="1:12" x14ac:dyDescent="0.25">
      <c r="A24">
        <v>20</v>
      </c>
      <c r="B24">
        <f t="shared" si="4"/>
        <v>2609.3649698936251</v>
      </c>
      <c r="C24" s="6">
        <f t="shared" si="0"/>
        <v>0.2584190028138687</v>
      </c>
      <c r="D24">
        <f t="shared" si="1"/>
        <v>674.30949349735113</v>
      </c>
    </row>
    <row r="25" spans="1:12" x14ac:dyDescent="0.25">
      <c r="A25">
        <v>21</v>
      </c>
      <c r="B25">
        <f>B24*(1-$B$5)</f>
        <v>2504.9903710978801</v>
      </c>
      <c r="C25" s="6">
        <f t="shared" si="0"/>
        <v>0.24151308674193336</v>
      </c>
      <c r="D25">
        <f t="shared" si="1"/>
        <v>604.98795678267015</v>
      </c>
    </row>
    <row r="26" spans="1:12" x14ac:dyDescent="0.25">
      <c r="A26">
        <v>22</v>
      </c>
      <c r="B26">
        <f t="shared" ref="B26:B29" si="5">B25*(1-$B$5)</f>
        <v>2404.7907562539649</v>
      </c>
      <c r="C26" s="6">
        <f t="shared" si="0"/>
        <v>0.22571316517937698</v>
      </c>
      <c r="D26">
        <f t="shared" si="1"/>
        <v>542.79293318819009</v>
      </c>
    </row>
    <row r="27" spans="1:12" x14ac:dyDescent="0.25">
      <c r="A27">
        <v>23</v>
      </c>
      <c r="B27">
        <f t="shared" si="5"/>
        <v>2308.5991260038063</v>
      </c>
      <c r="C27" s="6">
        <f t="shared" si="0"/>
        <v>0.21094688334521211</v>
      </c>
      <c r="D27">
        <f t="shared" si="1"/>
        <v>486.99179052398358</v>
      </c>
    </row>
    <row r="28" spans="1:12" x14ac:dyDescent="0.25">
      <c r="A28">
        <v>24</v>
      </c>
      <c r="B28">
        <f t="shared" si="5"/>
        <v>2216.2551609636539</v>
      </c>
      <c r="C28" s="6">
        <f t="shared" si="0"/>
        <v>0.19714661994879637</v>
      </c>
      <c r="D28">
        <f t="shared" si="1"/>
        <v>436.92721392805998</v>
      </c>
    </row>
    <row r="29" spans="1:12" x14ac:dyDescent="0.25">
      <c r="A29">
        <v>25</v>
      </c>
      <c r="B29">
        <f t="shared" si="5"/>
        <v>2127.6049545251076</v>
      </c>
      <c r="C29" s="6">
        <f t="shared" si="0"/>
        <v>0.18424917752223957</v>
      </c>
      <c r="D29">
        <f t="shared" si="1"/>
        <v>392.00946296349298</v>
      </c>
    </row>
    <row r="31" spans="1:12" x14ac:dyDescent="0.25">
      <c r="C31" t="s">
        <v>12</v>
      </c>
      <c r="D31">
        <f>SUM(D9:D29)</f>
        <v>21029.554278375166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Question 1</vt:lpstr>
      <vt:lpstr>Question 2</vt:lpstr>
      <vt:lpstr>Question 3</vt:lpstr>
      <vt:lpstr>Question 4</vt:lpstr>
      <vt:lpstr>Question 5</vt:lpstr>
      <vt:lpstr>Question 6</vt:lpstr>
      <vt:lpstr>Question 7</vt:lpstr>
      <vt:lpstr>Question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 mehta</dc:creator>
  <cp:lastModifiedBy>tanya mehta</cp:lastModifiedBy>
  <dcterms:created xsi:type="dcterms:W3CDTF">2021-01-05T17:20:57Z</dcterms:created>
  <dcterms:modified xsi:type="dcterms:W3CDTF">2021-01-06T05:22:32Z</dcterms:modified>
</cp:coreProperties>
</file>